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730"/>
  <workbookPr/>
  <mc:AlternateContent xmlns:mc="http://schemas.openxmlformats.org/markup-compatibility/2006">
    <mc:Choice Requires="x15">
      <x15ac:absPath xmlns:x15ac="http://schemas.microsoft.com/office/spreadsheetml/2010/11/ac" url="C:\Users\Robert\Documents\rgv\"/>
    </mc:Choice>
  </mc:AlternateContent>
  <bookViews>
    <workbookView xWindow="0" yWindow="0" windowWidth="12585" windowHeight="11985" xr2:uid="{00000000-000D-0000-FFFF-FFFF00000000}"/>
  </bookViews>
  <sheets>
    <sheet name="956-460-6055" sheetId="1" r:id="rId1"/>
    <sheet name="Sheet1" sheetId="3" r:id="rId2"/>
    <sheet name="Prop Mgmt" sheetId="2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30" i="1"/>
  <c r="H26" i="1"/>
  <c r="H32" i="1"/>
  <c r="H22" i="1"/>
  <c r="H21" i="1"/>
  <c r="H16" i="1"/>
  <c r="H17" i="1"/>
  <c r="H18" i="1"/>
  <c r="H31" i="1"/>
  <c r="H20" i="1"/>
  <c r="H14" i="1"/>
  <c r="H28" i="1"/>
  <c r="H19" i="1"/>
  <c r="H11" i="1"/>
  <c r="H13" i="1"/>
  <c r="H10" i="1"/>
  <c r="H9" i="1"/>
  <c r="H7" i="1" l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9" i="1"/>
  <c r="E13" i="1"/>
  <c r="E10" i="1"/>
  <c r="E11" i="1"/>
  <c r="E12" i="1"/>
  <c r="E9" i="1"/>
  <c r="E38" i="1" l="1"/>
  <c r="C40" i="1" s="1"/>
  <c r="E40" i="1" s="1"/>
  <c r="E7" i="1" s="1"/>
  <c r="E41" i="1" l="1"/>
</calcChain>
</file>

<file path=xl/sharedStrings.xml><?xml version="1.0" encoding="utf-8"?>
<sst xmlns="http://schemas.openxmlformats.org/spreadsheetml/2006/main" count="104" uniqueCount="77">
  <si>
    <t>65538-07</t>
  </si>
  <si>
    <t>Muffler Left (Chrome)</t>
  </si>
  <si>
    <t>65627-07</t>
  </si>
  <si>
    <t>Exhaust Pipe Left (Chrome)</t>
  </si>
  <si>
    <t>65636-07</t>
  </si>
  <si>
    <t>Shield Left Exhaust</t>
  </si>
  <si>
    <t>Clamp, Worm Drive #24</t>
  </si>
  <si>
    <t>65324-83B</t>
  </si>
  <si>
    <t>Gasket Exhaust Port</t>
  </si>
  <si>
    <t>55924-97</t>
  </si>
  <si>
    <t>Handlebar</t>
  </si>
  <si>
    <t>90650-07CHE</t>
  </si>
  <si>
    <t>Saddlebag Bottom Left</t>
  </si>
  <si>
    <t>49184-97</t>
  </si>
  <si>
    <t>Engine Guard</t>
  </si>
  <si>
    <t>47449-06</t>
  </si>
  <si>
    <t>Bracket Saddlebag Mounting Front</t>
  </si>
  <si>
    <t>70909-95</t>
  </si>
  <si>
    <t>Receptacle</t>
  </si>
  <si>
    <t>90720-79C</t>
  </si>
  <si>
    <t>Support</t>
  </si>
  <si>
    <t>49193-93</t>
  </si>
  <si>
    <t>Guard Saddlebags</t>
  </si>
  <si>
    <t>90934-93A</t>
  </si>
  <si>
    <t>Clamp Rear Left Outer</t>
  </si>
  <si>
    <t>90936-93A</t>
  </si>
  <si>
    <t>Clamp Rear Left Inner</t>
  </si>
  <si>
    <t>49203-97</t>
  </si>
  <si>
    <t>Guard Left</t>
  </si>
  <si>
    <t>49194-85</t>
  </si>
  <si>
    <t>Support Saddlebag Left</t>
  </si>
  <si>
    <t>90943-93A</t>
  </si>
  <si>
    <t>90945-93A</t>
  </si>
  <si>
    <t>Mount Guard</t>
  </si>
  <si>
    <t>91023-79A</t>
  </si>
  <si>
    <t>91123-77</t>
  </si>
  <si>
    <t>Rail Rear Bumper</t>
  </si>
  <si>
    <t>Bumper Cushion</t>
  </si>
  <si>
    <t>53217-07CHE</t>
  </si>
  <si>
    <t>Tour-Pac Assembly</t>
  </si>
  <si>
    <t>FLMG, LLC</t>
  </si>
  <si>
    <t>dba First Liberty Management Group</t>
  </si>
  <si>
    <t>3827 N. 10th St., Ste 105</t>
  </si>
  <si>
    <r>
      <rPr>
        <u/>
        <sz val="12"/>
        <color theme="1"/>
        <rFont val="Calibri"/>
        <family val="2"/>
        <scheme val="minor"/>
      </rPr>
      <t>McAllen</t>
    </r>
    <r>
      <rPr>
        <sz val="12"/>
        <color theme="1"/>
        <rFont val="Calibri"/>
        <family val="2"/>
        <scheme val="minor"/>
      </rPr>
      <t>, Texas  78501</t>
    </r>
  </si>
  <si>
    <t>2007 FLHTCUI</t>
  </si>
  <si>
    <t>43332-04</t>
  </si>
  <si>
    <t>Tire 16 inch Narrow White Wall</t>
  </si>
  <si>
    <t>68510-74C</t>
  </si>
  <si>
    <t>Bracket Rear Turn Signal</t>
  </si>
  <si>
    <t>68713-94A</t>
  </si>
  <si>
    <t>Lamp Assembly Rear (Amber)</t>
  </si>
  <si>
    <t>50518-83B</t>
  </si>
  <si>
    <t>Bracket Kit Right Rear</t>
  </si>
  <si>
    <t>Parts</t>
  </si>
  <si>
    <t>Total</t>
  </si>
  <si>
    <t>(KBB $8,170 (Trade) to $11,125 (Retail))</t>
  </si>
  <si>
    <t>Sub</t>
  </si>
  <si>
    <t>Tank Painting (Estimated)</t>
  </si>
  <si>
    <t>Sales Tax (8.25%)</t>
  </si>
  <si>
    <t>61356-07CHE</t>
  </si>
  <si>
    <t>Fuel Tank (Deep Cobalt w/Stripe)</t>
  </si>
  <si>
    <t>62286-05A</t>
  </si>
  <si>
    <t>62287-05A</t>
  </si>
  <si>
    <t>Medallion Fuel Tank LH</t>
  </si>
  <si>
    <t>Medallion Fuel Tank RH</t>
  </si>
  <si>
    <t>Allstate Est</t>
  </si>
  <si>
    <t>Yes</t>
  </si>
  <si>
    <t>Mechanical Labor (Inc 1 Estimate Fee)</t>
  </si>
  <si>
    <t>No</t>
  </si>
  <si>
    <t>RGV Cycle Stuff</t>
  </si>
  <si>
    <t>2716 N.10th Street</t>
  </si>
  <si>
    <t>McAllen, TX  78501</t>
  </si>
  <si>
    <t>Phone: 956-688-8086</t>
  </si>
  <si>
    <t>Claim # 000484778477B03</t>
  </si>
  <si>
    <t>Workfile ID: 60e03f9e</t>
  </si>
  <si>
    <t>Supplement</t>
  </si>
  <si>
    <t>Twice / 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</si>
</sst>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 indent="1"/>
    </xf>
    <xf numFmtId="0" fontId="0" fillId="0" borderId="1" xfId="0" applyBorder="1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/>
    <xf numFmtId="2" fontId="0" fillId="0" borderId="0" xfId="0" applyNumberFormat="1"/>
    <xf numFmtId="2" fontId="5" fillId="0" borderId="0" xfId="0" applyNumberFormat="1" applyFont="1"/>
    <xf numFmtId="164" fontId="0" fillId="0" borderId="1" xfId="0" applyNumberFormat="1" applyBorder="1"/>
    <xf numFmtId="2" fontId="0" fillId="0" borderId="1" xfId="0" applyNumberFormat="1" applyBorder="1"/>
    <xf numFmtId="0" fontId="4" fillId="0" borderId="0" xfId="0" applyFont="1" applyAlignment="1">
      <alignment horizontal="left" indent="1"/>
    </xf>
    <xf numFmtId="0" fontId="4" fillId="0" borderId="0" xfId="0" applyFont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37</xdr:row>
      <xdr:rowOff>95250</xdr:rowOff>
    </xdr:from>
    <xdr:to>
      <xdr:col>1</xdr:col>
      <xdr:colOff>1295400</xdr:colOff>
      <xdr:row>37</xdr:row>
      <xdr:rowOff>95250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A23E2699-7B7A-4148-94B0-F0F62EFED20C}"/>
            </a:ext>
          </a:extLst>
        </xdr:cNvPr>
        <xdr:cNvCxnSpPr/>
      </xdr:nvCxnSpPr>
      <xdr:spPr>
        <a:xfrm>
          <a:off x="981075" y="6000750"/>
          <a:ext cx="1123950" cy="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171450</xdr:colOff>
      <xdr:row>40</xdr:row>
      <xdr:rowOff>104775</xdr:rowOff>
    </xdr:from>
    <xdr:to>
      <xdr:col>1</xdr:col>
      <xdr:colOff>1295400</xdr:colOff>
      <xdr:row>40</xdr:row>
      <xdr:rowOff>104775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D86B99F0-1C23-43AD-8D8E-1D8D016D40F7}"/>
            </a:ext>
          </a:extLst>
        </xdr:cNvPr>
        <xdr:cNvCxnSpPr/>
      </xdr:nvCxnSpPr>
      <xdr:spPr>
        <a:xfrm>
          <a:off x="981075" y="6581775"/>
          <a:ext cx="1123950" cy="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171450</xdr:colOff>
      <xdr:row>39</xdr:row>
      <xdr:rowOff>104775</xdr:rowOff>
    </xdr:from>
    <xdr:to>
      <xdr:col>1</xdr:col>
      <xdr:colOff>1295400</xdr:colOff>
      <xdr:row>39</xdr:row>
      <xdr:rowOff>104775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E989CD90-93C4-4B8D-903F-35E1A62A5D94}"/>
            </a:ext>
          </a:extLst>
        </xdr:cNvPr>
        <xdr:cNvCxnSpPr/>
      </xdr:nvCxnSpPr>
      <xdr:spPr>
        <a:xfrm>
          <a:off x="981075" y="6391275"/>
          <a:ext cx="1123950" cy="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1"/>
  <sheetViews>
    <sheetView tabSelected="1" topLeftCell="A4" workbookViewId="0">
      <selection activeCell="H33" sqref="H33"/>
    </sheetView>
  </sheetViews>
  <sheetFormatPr defaultRowHeight="15" x14ac:dyDescent="0.25"/>
  <cols>
    <col min="1" max="1" width="16.140625" bestFit="1" customWidth="1"/>
    <col min="2" max="2" width="37.140625" style="1" bestFit="1" customWidth="1"/>
    <col min="4" max="4" width="5.42578125" customWidth="1"/>
    <col min="6" max="6" width="3.28515625" customWidth="1"/>
    <col min="7" max="7" width="10.85546875" bestFit="1" customWidth="1"/>
  </cols>
  <sheetData>
    <row r="1" spans="1:9" x14ac:dyDescent="0.25">
      <c r="A1" t="s">
        <v>69</v>
      </c>
      <c r="C1" t="s">
        <v>73</v>
      </c>
    </row>
    <row r="2" spans="1:9" x14ac:dyDescent="0.25">
      <c r="A2" t="s">
        <v>70</v>
      </c>
      <c r="C2" t="s">
        <v>74</v>
      </c>
    </row>
    <row r="3" spans="1:9" x14ac:dyDescent="0.25">
      <c r="A3" t="s">
        <v>71</v>
      </c>
    </row>
    <row r="4" spans="1:9" x14ac:dyDescent="0.25">
      <c r="A4" t="s">
        <v>72</v>
      </c>
    </row>
    <row r="5" spans="1:9" x14ac:dyDescent="0.25">
      <c r="B5" s="12" t="s">
        <v>75</v>
      </c>
    </row>
    <row r="7" spans="1:9" x14ac:dyDescent="0.25">
      <c r="B7" s="1" t="s">
        <v>44</v>
      </c>
      <c r="E7" s="11">
        <f>SUM(E9:E37)+SUM(E39:E40)</f>
        <v>6074.0356749999992</v>
      </c>
      <c r="H7" s="6">
        <f>SUM(H9:H41)+I31</f>
        <v>3690.5199999999995</v>
      </c>
    </row>
    <row r="8" spans="1:9" x14ac:dyDescent="0.25">
      <c r="B8" s="10" t="s">
        <v>55</v>
      </c>
      <c r="G8" t="s">
        <v>65</v>
      </c>
      <c r="I8" t="s">
        <v>76</v>
      </c>
    </row>
    <row r="9" spans="1:9" x14ac:dyDescent="0.25">
      <c r="A9" t="s">
        <v>0</v>
      </c>
      <c r="B9" s="1" t="s">
        <v>1</v>
      </c>
      <c r="C9">
        <v>382.99</v>
      </c>
      <c r="D9">
        <v>1</v>
      </c>
      <c r="E9">
        <f>+C9*D9</f>
        <v>382.99</v>
      </c>
      <c r="G9" t="s">
        <v>66</v>
      </c>
      <c r="H9" s="6">
        <f>+C9-0.07</f>
        <v>382.92</v>
      </c>
    </row>
    <row r="10" spans="1:9" x14ac:dyDescent="0.25">
      <c r="A10" t="s">
        <v>2</v>
      </c>
      <c r="B10" s="1" t="s">
        <v>3</v>
      </c>
      <c r="C10">
        <v>56.99</v>
      </c>
      <c r="D10">
        <v>1</v>
      </c>
      <c r="E10">
        <f t="shared" ref="E10:E40" si="0">+C10*D10</f>
        <v>56.99</v>
      </c>
      <c r="G10" t="s">
        <v>66</v>
      </c>
      <c r="H10" s="6">
        <f>+C10-0.05</f>
        <v>56.940000000000005</v>
      </c>
    </row>
    <row r="11" spans="1:9" x14ac:dyDescent="0.25">
      <c r="A11" t="s">
        <v>4</v>
      </c>
      <c r="B11" s="1" t="s">
        <v>5</v>
      </c>
      <c r="C11">
        <v>178.49</v>
      </c>
      <c r="D11">
        <v>1</v>
      </c>
      <c r="E11">
        <f t="shared" si="0"/>
        <v>178.49</v>
      </c>
      <c r="G11" t="s">
        <v>68</v>
      </c>
      <c r="H11" s="6">
        <f>+E11-0.22</f>
        <v>178.27</v>
      </c>
    </row>
    <row r="12" spans="1:9" x14ac:dyDescent="0.25">
      <c r="A12" s="3">
        <v>9955</v>
      </c>
      <c r="B12" s="1" t="s">
        <v>6</v>
      </c>
      <c r="C12">
        <v>3.49</v>
      </c>
      <c r="D12">
        <v>2</v>
      </c>
      <c r="E12">
        <f t="shared" si="0"/>
        <v>6.98</v>
      </c>
      <c r="G12" t="s">
        <v>68</v>
      </c>
      <c r="H12" s="6"/>
    </row>
    <row r="13" spans="1:9" x14ac:dyDescent="0.25">
      <c r="A13" t="s">
        <v>7</v>
      </c>
      <c r="B13" s="1" t="s">
        <v>8</v>
      </c>
      <c r="C13">
        <v>6.99</v>
      </c>
      <c r="D13">
        <v>1</v>
      </c>
      <c r="E13">
        <f t="shared" si="0"/>
        <v>6.99</v>
      </c>
      <c r="G13" t="s">
        <v>66</v>
      </c>
      <c r="H13" s="6">
        <f>+C13-0.14</f>
        <v>6.8500000000000005</v>
      </c>
    </row>
    <row r="14" spans="1:9" x14ac:dyDescent="0.25">
      <c r="A14" t="s">
        <v>11</v>
      </c>
      <c r="B14" s="1" t="s">
        <v>12</v>
      </c>
      <c r="C14">
        <v>477.99</v>
      </c>
      <c r="D14">
        <v>1</v>
      </c>
      <c r="E14">
        <f t="shared" si="0"/>
        <v>477.99</v>
      </c>
      <c r="G14" t="s">
        <v>66</v>
      </c>
      <c r="H14" s="6">
        <f>+C14-0.31</f>
        <v>477.68</v>
      </c>
    </row>
    <row r="15" spans="1:9" x14ac:dyDescent="0.25">
      <c r="A15" t="s">
        <v>13</v>
      </c>
      <c r="B15" s="1" t="s">
        <v>14</v>
      </c>
      <c r="C15">
        <v>217.49</v>
      </c>
      <c r="D15">
        <v>1</v>
      </c>
      <c r="E15">
        <f t="shared" si="0"/>
        <v>217.49</v>
      </c>
      <c r="G15" t="s">
        <v>68</v>
      </c>
      <c r="H15" s="6">
        <f>+E15-0.18</f>
        <v>217.31</v>
      </c>
    </row>
    <row r="16" spans="1:9" x14ac:dyDescent="0.25">
      <c r="A16" t="s">
        <v>15</v>
      </c>
      <c r="B16" s="1" t="s">
        <v>16</v>
      </c>
      <c r="C16">
        <v>15.99</v>
      </c>
      <c r="D16">
        <v>1</v>
      </c>
      <c r="E16">
        <f t="shared" si="0"/>
        <v>15.99</v>
      </c>
      <c r="G16" t="s">
        <v>68</v>
      </c>
      <c r="H16" s="6">
        <f>+E16+0.01</f>
        <v>16</v>
      </c>
    </row>
    <row r="17" spans="1:9" x14ac:dyDescent="0.25">
      <c r="A17" t="s">
        <v>17</v>
      </c>
      <c r="B17" s="1" t="s">
        <v>18</v>
      </c>
      <c r="C17">
        <v>4.99</v>
      </c>
      <c r="D17">
        <v>1</v>
      </c>
      <c r="E17">
        <f t="shared" si="0"/>
        <v>4.99</v>
      </c>
      <c r="G17" t="s">
        <v>68</v>
      </c>
      <c r="H17" s="6">
        <f>+E17+0.01</f>
        <v>5</v>
      </c>
    </row>
    <row r="18" spans="1:9" x14ac:dyDescent="0.25">
      <c r="A18" t="s">
        <v>19</v>
      </c>
      <c r="B18" s="1" t="s">
        <v>20</v>
      </c>
      <c r="C18">
        <v>83.99</v>
      </c>
      <c r="D18">
        <v>1</v>
      </c>
      <c r="E18">
        <f t="shared" si="0"/>
        <v>83.99</v>
      </c>
      <c r="G18" t="s">
        <v>68</v>
      </c>
      <c r="H18" s="6">
        <f>+E18+0.01</f>
        <v>84</v>
      </c>
    </row>
    <row r="19" spans="1:9" x14ac:dyDescent="0.25">
      <c r="A19" t="s">
        <v>21</v>
      </c>
      <c r="B19" s="1" t="s">
        <v>22</v>
      </c>
      <c r="C19">
        <v>51.99</v>
      </c>
      <c r="D19">
        <v>2</v>
      </c>
      <c r="E19">
        <f t="shared" si="0"/>
        <v>103.98</v>
      </c>
      <c r="G19" t="s">
        <v>66</v>
      </c>
      <c r="H19" s="6">
        <f>+E19-0.64</f>
        <v>103.34</v>
      </c>
    </row>
    <row r="20" spans="1:9" x14ac:dyDescent="0.25">
      <c r="A20" t="s">
        <v>23</v>
      </c>
      <c r="B20" s="1" t="s">
        <v>24</v>
      </c>
      <c r="C20">
        <v>23.99</v>
      </c>
      <c r="D20">
        <v>1</v>
      </c>
      <c r="E20">
        <f t="shared" si="0"/>
        <v>23.99</v>
      </c>
      <c r="G20" t="s">
        <v>68</v>
      </c>
      <c r="H20" s="6">
        <f>+C20-0.43</f>
        <v>23.56</v>
      </c>
    </row>
    <row r="21" spans="1:9" x14ac:dyDescent="0.25">
      <c r="A21" t="s">
        <v>25</v>
      </c>
      <c r="B21" s="1" t="s">
        <v>26</v>
      </c>
      <c r="C21">
        <v>23.99</v>
      </c>
      <c r="D21">
        <v>1</v>
      </c>
      <c r="E21">
        <f t="shared" si="0"/>
        <v>23.99</v>
      </c>
      <c r="G21" t="s">
        <v>68</v>
      </c>
      <c r="H21" s="6">
        <f>+E21+0.01</f>
        <v>24</v>
      </c>
    </row>
    <row r="22" spans="1:9" x14ac:dyDescent="0.25">
      <c r="A22" t="s">
        <v>27</v>
      </c>
      <c r="B22" s="1" t="s">
        <v>28</v>
      </c>
      <c r="C22">
        <v>165.99</v>
      </c>
      <c r="D22">
        <v>1</v>
      </c>
      <c r="E22">
        <f t="shared" si="0"/>
        <v>165.99</v>
      </c>
      <c r="G22" t="s">
        <v>68</v>
      </c>
      <c r="H22" s="6">
        <f>+E22+0.01</f>
        <v>166</v>
      </c>
    </row>
    <row r="23" spans="1:9" x14ac:dyDescent="0.25">
      <c r="A23" t="s">
        <v>29</v>
      </c>
      <c r="B23" s="1" t="s">
        <v>30</v>
      </c>
      <c r="C23">
        <v>35.99</v>
      </c>
      <c r="D23">
        <v>1</v>
      </c>
      <c r="E23">
        <f t="shared" si="0"/>
        <v>35.99</v>
      </c>
      <c r="G23" t="s">
        <v>68</v>
      </c>
      <c r="H23" s="6"/>
    </row>
    <row r="24" spans="1:9" x14ac:dyDescent="0.25">
      <c r="A24" t="s">
        <v>31</v>
      </c>
      <c r="B24" s="1" t="s">
        <v>33</v>
      </c>
      <c r="C24">
        <v>6.99</v>
      </c>
      <c r="D24">
        <v>2</v>
      </c>
      <c r="E24">
        <f t="shared" si="0"/>
        <v>13.98</v>
      </c>
      <c r="G24" t="s">
        <v>68</v>
      </c>
      <c r="H24" s="6"/>
    </row>
    <row r="25" spans="1:9" x14ac:dyDescent="0.25">
      <c r="A25" t="s">
        <v>32</v>
      </c>
      <c r="B25" s="1" t="s">
        <v>33</v>
      </c>
      <c r="C25">
        <v>9.99</v>
      </c>
      <c r="D25">
        <v>2</v>
      </c>
      <c r="E25">
        <f t="shared" si="0"/>
        <v>19.98</v>
      </c>
      <c r="G25" t="s">
        <v>68</v>
      </c>
      <c r="H25" s="6"/>
    </row>
    <row r="26" spans="1:9" x14ac:dyDescent="0.25">
      <c r="A26" t="s">
        <v>34</v>
      </c>
      <c r="B26" s="1" t="s">
        <v>36</v>
      </c>
      <c r="C26">
        <v>135.49</v>
      </c>
      <c r="D26">
        <v>1</v>
      </c>
      <c r="E26">
        <f t="shared" si="0"/>
        <v>135.49</v>
      </c>
      <c r="G26" t="s">
        <v>68</v>
      </c>
      <c r="H26" s="6">
        <f>+C26-0.08</f>
        <v>135.41</v>
      </c>
    </row>
    <row r="27" spans="1:9" x14ac:dyDescent="0.25">
      <c r="A27" t="s">
        <v>35</v>
      </c>
      <c r="B27" s="1" t="s">
        <v>37</v>
      </c>
      <c r="C27">
        <v>112.99</v>
      </c>
      <c r="D27">
        <v>1</v>
      </c>
      <c r="E27">
        <f t="shared" si="0"/>
        <v>112.99</v>
      </c>
      <c r="G27" t="s">
        <v>68</v>
      </c>
      <c r="H27" s="6"/>
    </row>
    <row r="28" spans="1:9" x14ac:dyDescent="0.25">
      <c r="A28" t="s">
        <v>38</v>
      </c>
      <c r="B28" s="1" t="s">
        <v>39</v>
      </c>
      <c r="C28">
        <v>1347.99</v>
      </c>
      <c r="D28">
        <v>1</v>
      </c>
      <c r="E28">
        <f t="shared" si="0"/>
        <v>1347.99</v>
      </c>
      <c r="G28" t="s">
        <v>66</v>
      </c>
      <c r="H28" s="6">
        <f>+C28-0.06</f>
        <v>1347.93</v>
      </c>
    </row>
    <row r="29" spans="1:9" x14ac:dyDescent="0.25">
      <c r="A29" t="s">
        <v>9</v>
      </c>
      <c r="B29" s="1" t="s">
        <v>10</v>
      </c>
      <c r="C29">
        <v>91.99</v>
      </c>
      <c r="D29">
        <v>1</v>
      </c>
      <c r="E29">
        <f t="shared" si="0"/>
        <v>91.99</v>
      </c>
      <c r="G29" t="s">
        <v>68</v>
      </c>
      <c r="H29" s="6"/>
    </row>
    <row r="30" spans="1:9" x14ac:dyDescent="0.25">
      <c r="A30" t="s">
        <v>45</v>
      </c>
      <c r="B30" s="1" t="s">
        <v>46</v>
      </c>
      <c r="C30">
        <v>260.99</v>
      </c>
      <c r="D30">
        <v>1</v>
      </c>
      <c r="E30">
        <f t="shared" si="0"/>
        <v>260.99</v>
      </c>
      <c r="G30" t="s">
        <v>68</v>
      </c>
      <c r="H30" s="6">
        <f>+E30-0.04</f>
        <v>260.95</v>
      </c>
    </row>
    <row r="31" spans="1:9" x14ac:dyDescent="0.25">
      <c r="A31" t="s">
        <v>47</v>
      </c>
      <c r="B31" s="1" t="s">
        <v>48</v>
      </c>
      <c r="C31">
        <v>74.989999999999995</v>
      </c>
      <c r="D31">
        <v>1</v>
      </c>
      <c r="E31">
        <f t="shared" si="0"/>
        <v>74.989999999999995</v>
      </c>
      <c r="G31" t="s">
        <v>66</v>
      </c>
      <c r="H31" s="6">
        <f>+C31-0.04</f>
        <v>74.949999999999989</v>
      </c>
      <c r="I31">
        <v>74.95</v>
      </c>
    </row>
    <row r="32" spans="1:9" x14ac:dyDescent="0.25">
      <c r="A32" t="s">
        <v>49</v>
      </c>
      <c r="B32" s="1" t="s">
        <v>50</v>
      </c>
      <c r="C32">
        <v>54.49</v>
      </c>
      <c r="D32">
        <v>1</v>
      </c>
      <c r="E32">
        <f t="shared" si="0"/>
        <v>54.49</v>
      </c>
      <c r="G32" t="s">
        <v>68</v>
      </c>
      <c r="H32" s="6">
        <f>+E32-0.03</f>
        <v>54.46</v>
      </c>
    </row>
    <row r="33" spans="1:8" x14ac:dyDescent="0.25">
      <c r="A33" t="s">
        <v>51</v>
      </c>
      <c r="B33" s="1" t="s">
        <v>52</v>
      </c>
      <c r="C33">
        <v>51.49</v>
      </c>
      <c r="D33">
        <v>1</v>
      </c>
      <c r="E33">
        <f t="shared" si="0"/>
        <v>51.49</v>
      </c>
      <c r="G33" t="s">
        <v>68</v>
      </c>
      <c r="H33" s="6"/>
    </row>
    <row r="34" spans="1:8" x14ac:dyDescent="0.25">
      <c r="A34" t="s">
        <v>56</v>
      </c>
      <c r="B34" s="1" t="s">
        <v>57</v>
      </c>
      <c r="C34" s="7">
        <v>900</v>
      </c>
      <c r="D34">
        <v>1</v>
      </c>
      <c r="E34" s="6">
        <f t="shared" si="0"/>
        <v>900</v>
      </c>
      <c r="G34" t="s">
        <v>68</v>
      </c>
      <c r="H34" s="6"/>
    </row>
    <row r="35" spans="1:8" x14ac:dyDescent="0.25">
      <c r="A35" t="s">
        <v>59</v>
      </c>
      <c r="B35" s="1" t="s">
        <v>60</v>
      </c>
      <c r="C35" s="6">
        <v>1519.99</v>
      </c>
      <c r="E35" s="6">
        <f t="shared" si="0"/>
        <v>0</v>
      </c>
      <c r="H35" s="6"/>
    </row>
    <row r="36" spans="1:8" x14ac:dyDescent="0.25">
      <c r="A36" t="s">
        <v>61</v>
      </c>
      <c r="B36" s="1" t="s">
        <v>63</v>
      </c>
      <c r="C36" s="6">
        <v>76.489999999999995</v>
      </c>
      <c r="D36">
        <v>1</v>
      </c>
      <c r="E36" s="6">
        <f t="shared" si="0"/>
        <v>76.489999999999995</v>
      </c>
      <c r="G36" t="s">
        <v>68</v>
      </c>
      <c r="H36" s="6"/>
    </row>
    <row r="37" spans="1:8" x14ac:dyDescent="0.25">
      <c r="A37" t="s">
        <v>62</v>
      </c>
      <c r="B37" s="1" t="s">
        <v>64</v>
      </c>
      <c r="C37" s="6">
        <v>76.489999999999995</v>
      </c>
      <c r="D37">
        <v>1</v>
      </c>
      <c r="E37" s="6">
        <f t="shared" si="0"/>
        <v>76.489999999999995</v>
      </c>
      <c r="G37" t="s">
        <v>68</v>
      </c>
      <c r="H37" s="6"/>
    </row>
    <row r="38" spans="1:8" x14ac:dyDescent="0.25">
      <c r="A38" t="s">
        <v>53</v>
      </c>
      <c r="C38" s="6"/>
      <c r="E38">
        <f>SUM(E9:E37)</f>
        <v>5004.1899999999987</v>
      </c>
      <c r="H38" s="6"/>
    </row>
    <row r="39" spans="1:8" x14ac:dyDescent="0.25">
      <c r="A39" s="3">
        <v>500090</v>
      </c>
      <c r="B39" s="1" t="s">
        <v>67</v>
      </c>
      <c r="C39" s="6">
        <v>90</v>
      </c>
      <c r="D39">
        <v>7.3</v>
      </c>
      <c r="E39" s="6">
        <f t="shared" si="0"/>
        <v>657</v>
      </c>
      <c r="H39" s="6"/>
    </row>
    <row r="40" spans="1:8" x14ac:dyDescent="0.25">
      <c r="A40" s="3" t="s">
        <v>58</v>
      </c>
      <c r="C40" s="6">
        <f>+E38*0.0825</f>
        <v>412.84567499999991</v>
      </c>
      <c r="D40">
        <v>1</v>
      </c>
      <c r="E40" s="9">
        <f t="shared" si="0"/>
        <v>412.84567499999991</v>
      </c>
      <c r="H40" s="6"/>
    </row>
    <row r="41" spans="1:8" x14ac:dyDescent="0.25">
      <c r="A41" t="s">
        <v>54</v>
      </c>
      <c r="C41" s="2"/>
      <c r="E41" s="8">
        <f>SUM(E38:E40)</f>
        <v>6074.0356749999983</v>
      </c>
      <c r="H41" s="9"/>
    </row>
  </sheetData>
  <pageMargins left="0.5" right="0.45" top="0.75" bottom="0.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A8B37-C98A-4F56-AECA-B1768C0E88B3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68FF9-0EDB-46E0-8D6C-F79A3A02650F}">
  <dimension ref="G34:G37"/>
  <sheetViews>
    <sheetView workbookViewId="0"/>
  </sheetViews>
  <sheetFormatPr defaultRowHeight="15.75" x14ac:dyDescent="0.25"/>
  <cols>
    <col min="1" max="5" width="9.140625" style="5"/>
    <col min="6" max="6" width="3.85546875" style="5" customWidth="1"/>
    <col min="7" max="16384" width="9.140625" style="5"/>
  </cols>
  <sheetData>
    <row r="34" spans="7:7" x14ac:dyDescent="0.25">
      <c r="G34" s="4" t="s">
        <v>40</v>
      </c>
    </row>
    <row r="35" spans="7:7" x14ac:dyDescent="0.25">
      <c r="G35" s="5" t="s">
        <v>41</v>
      </c>
    </row>
    <row r="36" spans="7:7" x14ac:dyDescent="0.25">
      <c r="G36" s="5" t="s">
        <v>42</v>
      </c>
    </row>
    <row r="37" spans="7:7" x14ac:dyDescent="0.25">
      <c r="G37" s="5" t="s">
        <v>43</v>
      </c>
    </row>
  </sheetData>
  <pageMargins left="0.7" right="0.45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956-460-6055</vt:lpstr>
      <vt:lpstr>Sheet1</vt:lpstr>
      <vt:lpstr>Prop Mgmt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STMC</dc:creator>
  <cp:lastModifiedBy>Robert STMC</cp:lastModifiedBy>
  <cp:lastPrinted>2017-12-28T22:39:11Z</cp:lastPrinted>
  <dcterms:created xsi:type="dcterms:W3CDTF">2017-12-20T15:38:24Z</dcterms:created>
  <dcterms:modified xsi:type="dcterms:W3CDTF">2018-01-11T17:27:59Z</dcterms:modified>
</cp:coreProperties>
</file>