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ocuments\rgv\"/>
    </mc:Choice>
  </mc:AlternateContent>
  <bookViews>
    <workbookView xWindow="0" yWindow="0" windowWidth="12495" windowHeight="11595"/>
  </bookViews>
  <sheets>
    <sheet name="Weekly" sheetId="5" r:id="rId1"/>
    <sheet name="Dec-14" sheetId="1" r:id="rId2"/>
    <sheet name="Nov-14" sheetId="2" r:id="rId3"/>
    <sheet name="Oct-14" sheetId="3" r:id="rId4"/>
    <sheet name="Sep-14" sheetId="4" r:id="rId5"/>
    <sheet name="Monthly" sheetId="6" r:id="rId6"/>
    <sheet name="Logo" sheetId="7" state="hidden" r:id="rId7"/>
    <sheet name="Test Invoice" sheetId="8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0" i="5" l="1"/>
  <c r="F400" i="5"/>
  <c r="G400" i="5" s="1"/>
  <c r="H400" i="5" l="1"/>
  <c r="K400" i="5"/>
  <c r="I400" i="5"/>
  <c r="E399" i="5"/>
  <c r="F399" i="5"/>
  <c r="G399" i="5" s="1"/>
  <c r="E398" i="5"/>
  <c r="F398" i="5"/>
  <c r="G398" i="5" s="1"/>
  <c r="J400" i="5" l="1"/>
  <c r="L400" i="5"/>
  <c r="H399" i="5"/>
  <c r="K399" i="5"/>
  <c r="I399" i="5"/>
  <c r="H398" i="5"/>
  <c r="K398" i="5"/>
  <c r="I398" i="5"/>
  <c r="E397" i="5"/>
  <c r="F397" i="5"/>
  <c r="J399" i="5" l="1"/>
  <c r="L399" i="5"/>
  <c r="J398" i="5"/>
  <c r="L398" i="5"/>
  <c r="G397" i="5"/>
  <c r="I397" i="5"/>
  <c r="H397" i="5"/>
  <c r="K397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44" i="5"/>
  <c r="I343" i="5"/>
  <c r="E396" i="5"/>
  <c r="F396" i="5"/>
  <c r="G396" i="5" s="1"/>
  <c r="J397" i="5" l="1"/>
  <c r="L397" i="5"/>
  <c r="I396" i="5"/>
  <c r="H396" i="5"/>
  <c r="K396" i="5"/>
  <c r="E395" i="5"/>
  <c r="F395" i="5"/>
  <c r="J396" i="5" l="1"/>
  <c r="L396" i="5"/>
  <c r="K395" i="5"/>
  <c r="E393" i="5"/>
  <c r="F393" i="5"/>
  <c r="G393" i="5" s="1"/>
  <c r="E394" i="5"/>
  <c r="F394" i="5"/>
  <c r="H394" i="5" l="1"/>
  <c r="H395" i="5"/>
  <c r="G395" i="5"/>
  <c r="J395" i="5"/>
  <c r="L395" i="5"/>
  <c r="H393" i="5"/>
  <c r="K394" i="5"/>
  <c r="G394" i="5"/>
  <c r="K393" i="5"/>
  <c r="E392" i="5"/>
  <c r="F392" i="5"/>
  <c r="G392" i="5" s="1"/>
  <c r="J393" i="5" l="1"/>
  <c r="L393" i="5"/>
  <c r="J394" i="5"/>
  <c r="L394" i="5"/>
  <c r="H392" i="5"/>
  <c r="K392" i="5"/>
  <c r="E391" i="5"/>
  <c r="F391" i="5"/>
  <c r="G391" i="5" s="1"/>
  <c r="J392" i="5" l="1"/>
  <c r="L392" i="5"/>
  <c r="H391" i="5"/>
  <c r="K391" i="5"/>
  <c r="E390" i="5"/>
  <c r="F390" i="5"/>
  <c r="G390" i="5" s="1"/>
  <c r="J391" i="5" l="1"/>
  <c r="L391" i="5"/>
  <c r="H390" i="5"/>
  <c r="K390" i="5"/>
  <c r="E389" i="5"/>
  <c r="F389" i="5"/>
  <c r="G389" i="5" s="1"/>
  <c r="J390" i="5" l="1"/>
  <c r="L390" i="5"/>
  <c r="H389" i="5"/>
  <c r="K389" i="5"/>
  <c r="E388" i="5"/>
  <c r="F388" i="5"/>
  <c r="J389" i="5" l="1"/>
  <c r="L389" i="5"/>
  <c r="E387" i="5"/>
  <c r="F387" i="5"/>
  <c r="G388" i="5" l="1"/>
  <c r="H388" i="5"/>
  <c r="K388" i="5"/>
  <c r="E386" i="5"/>
  <c r="F386" i="5"/>
  <c r="G386" i="5" s="1"/>
  <c r="J388" i="5" l="1"/>
  <c r="L388" i="5"/>
  <c r="H387" i="5"/>
  <c r="K387" i="5"/>
  <c r="G387" i="5"/>
  <c r="J387" i="5"/>
  <c r="L387" i="5"/>
  <c r="H386" i="5"/>
  <c r="K386" i="5"/>
  <c r="E385" i="5"/>
  <c r="F385" i="5"/>
  <c r="G385" i="5" s="1"/>
  <c r="J386" i="5" l="1"/>
  <c r="L386" i="5"/>
  <c r="H385" i="5"/>
  <c r="K385" i="5"/>
  <c r="E384" i="5"/>
  <c r="F384" i="5"/>
  <c r="G384" i="5" s="1"/>
  <c r="J385" i="5" l="1"/>
  <c r="L385" i="5"/>
  <c r="H384" i="5"/>
  <c r="K384" i="5"/>
  <c r="E383" i="5"/>
  <c r="F383" i="5"/>
  <c r="G383" i="5" s="1"/>
  <c r="J384" i="5" l="1"/>
  <c r="L384" i="5"/>
  <c r="H383" i="5"/>
  <c r="K383" i="5"/>
  <c r="E382" i="5"/>
  <c r="F382" i="5"/>
  <c r="G382" i="5" s="1"/>
  <c r="J383" i="5" l="1"/>
  <c r="L383" i="5"/>
  <c r="H382" i="5"/>
  <c r="K382" i="5"/>
  <c r="E381" i="5"/>
  <c r="F381" i="5"/>
  <c r="G381" i="5" s="1"/>
  <c r="J382" i="5" l="1"/>
  <c r="L382" i="5"/>
  <c r="H381" i="5"/>
  <c r="K381" i="5"/>
  <c r="E380" i="5"/>
  <c r="F380" i="5"/>
  <c r="G380" i="5" s="1"/>
  <c r="J381" i="5" l="1"/>
  <c r="L381" i="5"/>
  <c r="H380" i="5"/>
  <c r="K380" i="5"/>
  <c r="E379" i="5"/>
  <c r="F379" i="5"/>
  <c r="G379" i="5" s="1"/>
  <c r="J380" i="5" l="1"/>
  <c r="L380" i="5"/>
  <c r="H379" i="5"/>
  <c r="K379" i="5"/>
  <c r="E378" i="5"/>
  <c r="F378" i="5"/>
  <c r="G378" i="5" s="1"/>
  <c r="J379" i="5" l="1"/>
  <c r="L379" i="5"/>
  <c r="H378" i="5"/>
  <c r="K378" i="5"/>
  <c r="E377" i="5"/>
  <c r="F377" i="5"/>
  <c r="G377" i="5" s="1"/>
  <c r="J378" i="5" l="1"/>
  <c r="L378" i="5"/>
  <c r="H377" i="5"/>
  <c r="K377" i="5"/>
  <c r="E376" i="5"/>
  <c r="F376" i="5"/>
  <c r="G376" i="5" s="1"/>
  <c r="J377" i="5" l="1"/>
  <c r="L377" i="5"/>
  <c r="H376" i="5"/>
  <c r="K376" i="5"/>
  <c r="E375" i="5"/>
  <c r="F375" i="5"/>
  <c r="G375" i="5" s="1"/>
  <c r="J376" i="5" l="1"/>
  <c r="L376" i="5"/>
  <c r="H375" i="5"/>
  <c r="K375" i="5"/>
  <c r="E374" i="5"/>
  <c r="F374" i="5"/>
  <c r="G374" i="5" s="1"/>
  <c r="J375" i="5" l="1"/>
  <c r="L375" i="5"/>
  <c r="H374" i="5"/>
  <c r="K374" i="5"/>
  <c r="E373" i="5"/>
  <c r="F373" i="5"/>
  <c r="G373" i="5" s="1"/>
  <c r="J374" i="5" l="1"/>
  <c r="L374" i="5"/>
  <c r="H373" i="5"/>
  <c r="K373" i="5"/>
  <c r="E371" i="5"/>
  <c r="F371" i="5"/>
  <c r="G371" i="5" s="1"/>
  <c r="E372" i="5"/>
  <c r="F372" i="5"/>
  <c r="H372" i="5" s="1"/>
  <c r="J373" i="5" l="1"/>
  <c r="L373" i="5"/>
  <c r="H371" i="5"/>
  <c r="K372" i="5"/>
  <c r="G372" i="5"/>
  <c r="K371" i="5"/>
  <c r="E370" i="5"/>
  <c r="F370" i="5"/>
  <c r="G370" i="5" s="1"/>
  <c r="J372" i="5" l="1"/>
  <c r="L372" i="5"/>
  <c r="J371" i="5"/>
  <c r="L371" i="5"/>
  <c r="H370" i="5"/>
  <c r="K370" i="5"/>
  <c r="E369" i="5"/>
  <c r="F369" i="5"/>
  <c r="G369" i="5" s="1"/>
  <c r="K369" i="5"/>
  <c r="J370" i="5" l="1"/>
  <c r="L370" i="5"/>
  <c r="H369" i="5"/>
  <c r="J369" i="5"/>
  <c r="E368" i="5"/>
  <c r="F368" i="5"/>
  <c r="G368" i="5" s="1"/>
  <c r="L369" i="5" l="1"/>
  <c r="H368" i="5"/>
  <c r="K368" i="5"/>
  <c r="E367" i="5"/>
  <c r="F367" i="5"/>
  <c r="G367" i="5" s="1"/>
  <c r="J368" i="5" l="1"/>
  <c r="L368" i="5"/>
  <c r="H367" i="5"/>
  <c r="K367" i="5"/>
  <c r="E366" i="5"/>
  <c r="F366" i="5"/>
  <c r="G366" i="5" s="1"/>
  <c r="J367" i="5" l="1"/>
  <c r="L367" i="5"/>
  <c r="H366" i="5"/>
  <c r="K366" i="5"/>
  <c r="E365" i="5"/>
  <c r="F365" i="5"/>
  <c r="G365" i="5" s="1"/>
  <c r="J366" i="5" l="1"/>
  <c r="L366" i="5"/>
  <c r="H365" i="5"/>
  <c r="K365" i="5"/>
  <c r="E364" i="5"/>
  <c r="F364" i="5"/>
  <c r="G364" i="5" s="1"/>
  <c r="J365" i="5" l="1"/>
  <c r="L365" i="5"/>
  <c r="H364" i="5"/>
  <c r="K364" i="5"/>
  <c r="E363" i="5"/>
  <c r="F363" i="5"/>
  <c r="G363" i="5" s="1"/>
  <c r="J364" i="5" l="1"/>
  <c r="L364" i="5"/>
  <c r="K363" i="5"/>
  <c r="H363" i="5"/>
  <c r="J363" i="5"/>
  <c r="E362" i="5"/>
  <c r="F362" i="5"/>
  <c r="G362" i="5" s="1"/>
  <c r="L363" i="5" l="1"/>
  <c r="H362" i="5"/>
  <c r="K362" i="5"/>
  <c r="E361" i="5"/>
  <c r="F361" i="5"/>
  <c r="G361" i="5" s="1"/>
  <c r="J362" i="5" l="1"/>
  <c r="L362" i="5"/>
  <c r="H361" i="5"/>
  <c r="K361" i="5"/>
  <c r="E360" i="5"/>
  <c r="F360" i="5"/>
  <c r="G360" i="5" s="1"/>
  <c r="J361" i="5" l="1"/>
  <c r="L361" i="5"/>
  <c r="H360" i="5"/>
  <c r="K360" i="5"/>
  <c r="E358" i="5"/>
  <c r="F358" i="5"/>
  <c r="G358" i="5" s="1"/>
  <c r="E359" i="5"/>
  <c r="F359" i="5"/>
  <c r="H359" i="5" s="1"/>
  <c r="J360" i="5" l="1"/>
  <c r="L360" i="5"/>
  <c r="H358" i="5"/>
  <c r="K359" i="5"/>
  <c r="G359" i="5"/>
  <c r="K358" i="5"/>
  <c r="E357" i="5"/>
  <c r="F357" i="5"/>
  <c r="G357" i="5" s="1"/>
  <c r="J359" i="5" l="1"/>
  <c r="L359" i="5"/>
  <c r="J358" i="5"/>
  <c r="L358" i="5"/>
  <c r="H357" i="5"/>
  <c r="K357" i="5"/>
  <c r="E356" i="5"/>
  <c r="F356" i="5"/>
  <c r="G356" i="5" s="1"/>
  <c r="J357" i="5" l="1"/>
  <c r="L357" i="5"/>
  <c r="H356" i="5"/>
  <c r="K356" i="5"/>
  <c r="E355" i="5"/>
  <c r="F355" i="5"/>
  <c r="G355" i="5" s="1"/>
  <c r="J356" i="5" l="1"/>
  <c r="L356" i="5"/>
  <c r="H355" i="5"/>
  <c r="K355" i="5"/>
  <c r="E354" i="5"/>
  <c r="F354" i="5"/>
  <c r="G354" i="5" s="1"/>
  <c r="J355" i="5" l="1"/>
  <c r="L355" i="5"/>
  <c r="H354" i="5"/>
  <c r="K354" i="5"/>
  <c r="F353" i="5"/>
  <c r="E353" i="5"/>
  <c r="J354" i="5" l="1"/>
  <c r="L354" i="5"/>
  <c r="E352" i="5"/>
  <c r="F352" i="5"/>
  <c r="E351" i="5" l="1"/>
  <c r="F351" i="5"/>
  <c r="E350" i="5" l="1"/>
  <c r="F350" i="5"/>
  <c r="G353" i="5" l="1"/>
  <c r="E349" i="5"/>
  <c r="F349" i="5"/>
  <c r="G352" i="5" l="1"/>
  <c r="E348" i="5"/>
  <c r="F348" i="5"/>
  <c r="G351" i="5" l="1"/>
  <c r="E347" i="5"/>
  <c r="F347" i="5"/>
  <c r="G350" i="5" l="1"/>
  <c r="E346" i="5"/>
  <c r="F346" i="5"/>
  <c r="G349" i="5" l="1"/>
  <c r="E345" i="5"/>
  <c r="F345" i="5"/>
  <c r="G348" i="5" l="1"/>
  <c r="AD35" i="8"/>
  <c r="AD34" i="8"/>
  <c r="AD33" i="8"/>
  <c r="AD32" i="8"/>
  <c r="AD31" i="8"/>
  <c r="AD30" i="8"/>
  <c r="AD28" i="8"/>
  <c r="AD27" i="8"/>
  <c r="AD26" i="8"/>
  <c r="AD25" i="8"/>
  <c r="AD36" i="8" s="1"/>
  <c r="AD24" i="8"/>
  <c r="AA17" i="8"/>
  <c r="AA16" i="8"/>
  <c r="AA14" i="8"/>
  <c r="AD5" i="8"/>
  <c r="K18" i="6"/>
  <c r="J18" i="6"/>
  <c r="I18" i="6"/>
  <c r="H18" i="6"/>
  <c r="K15" i="6"/>
  <c r="J15" i="6"/>
  <c r="I15" i="6"/>
  <c r="H15" i="6"/>
  <c r="E15" i="6"/>
  <c r="D15" i="6"/>
  <c r="C15" i="6"/>
  <c r="B15" i="6"/>
  <c r="K14" i="6"/>
  <c r="J14" i="6"/>
  <c r="I14" i="6"/>
  <c r="H14" i="6"/>
  <c r="E14" i="6"/>
  <c r="D14" i="6"/>
  <c r="C14" i="6"/>
  <c r="B14" i="6"/>
  <c r="K13" i="6"/>
  <c r="J13" i="6"/>
  <c r="I13" i="6"/>
  <c r="H13" i="6"/>
  <c r="E13" i="6"/>
  <c r="D13" i="6"/>
  <c r="C13" i="6"/>
  <c r="B13" i="6"/>
  <c r="K12" i="6"/>
  <c r="J12" i="6"/>
  <c r="I12" i="6"/>
  <c r="H12" i="6"/>
  <c r="E12" i="6"/>
  <c r="D12" i="6"/>
  <c r="C12" i="6"/>
  <c r="B12" i="6"/>
  <c r="K11" i="6"/>
  <c r="J11" i="6"/>
  <c r="I11" i="6"/>
  <c r="H11" i="6"/>
  <c r="E11" i="6"/>
  <c r="D11" i="6"/>
  <c r="C11" i="6"/>
  <c r="B11" i="6"/>
  <c r="K10" i="6"/>
  <c r="J10" i="6"/>
  <c r="I10" i="6"/>
  <c r="H10" i="6"/>
  <c r="E10" i="6"/>
  <c r="D10" i="6"/>
  <c r="C10" i="6"/>
  <c r="B10" i="6"/>
  <c r="K9" i="6"/>
  <c r="J9" i="6"/>
  <c r="I9" i="6"/>
  <c r="H9" i="6"/>
  <c r="E9" i="6"/>
  <c r="D9" i="6"/>
  <c r="C9" i="6"/>
  <c r="B9" i="6"/>
  <c r="K8" i="6"/>
  <c r="J8" i="6"/>
  <c r="I8" i="6"/>
  <c r="H8" i="6"/>
  <c r="E8" i="6"/>
  <c r="D8" i="6"/>
  <c r="C8" i="6"/>
  <c r="B8" i="6"/>
  <c r="K7" i="6"/>
  <c r="J7" i="6"/>
  <c r="I7" i="6"/>
  <c r="H7" i="6"/>
  <c r="E7" i="6"/>
  <c r="D7" i="6"/>
  <c r="C7" i="6"/>
  <c r="B7" i="6"/>
  <c r="K6" i="6"/>
  <c r="K17" i="6" s="1"/>
  <c r="J6" i="6"/>
  <c r="I6" i="6"/>
  <c r="I17" i="6" s="1"/>
  <c r="H6" i="6"/>
  <c r="E6" i="6"/>
  <c r="D6" i="6"/>
  <c r="C6" i="6"/>
  <c r="B6" i="6"/>
  <c r="L5" i="6"/>
  <c r="K5" i="6"/>
  <c r="J5" i="6"/>
  <c r="I5" i="6"/>
  <c r="H5" i="6"/>
  <c r="F5" i="6"/>
  <c r="E5" i="6"/>
  <c r="D5" i="6"/>
  <c r="C5" i="6"/>
  <c r="B5" i="6"/>
  <c r="L4" i="6"/>
  <c r="L17" i="6" s="1"/>
  <c r="K4" i="6"/>
  <c r="J4" i="6"/>
  <c r="J17" i="6" s="1"/>
  <c r="I4" i="6"/>
  <c r="H4" i="6"/>
  <c r="H17" i="6" s="1"/>
  <c r="F4" i="6"/>
  <c r="E4" i="6"/>
  <c r="E17" i="6" s="1"/>
  <c r="D4" i="6"/>
  <c r="D17" i="6" s="1"/>
  <c r="C4" i="6"/>
  <c r="C17" i="6" s="1"/>
  <c r="B4" i="6"/>
  <c r="B17" i="6" s="1"/>
  <c r="F344" i="5"/>
  <c r="E344" i="5"/>
  <c r="F343" i="5"/>
  <c r="G346" i="5" s="1"/>
  <c r="E343" i="5"/>
  <c r="F342" i="5"/>
  <c r="E342" i="5"/>
  <c r="F341" i="5"/>
  <c r="E341" i="5"/>
  <c r="F340" i="5"/>
  <c r="E340" i="5"/>
  <c r="F339" i="5"/>
  <c r="E339" i="5"/>
  <c r="F338" i="5"/>
  <c r="E338" i="5"/>
  <c r="O393" i="5"/>
  <c r="P393" i="5" s="1"/>
  <c r="Q393" i="5" s="1"/>
  <c r="F337" i="5"/>
  <c r="E337" i="5"/>
  <c r="F336" i="5"/>
  <c r="E336" i="5"/>
  <c r="F335" i="5"/>
  <c r="E335" i="5"/>
  <c r="F334" i="5"/>
  <c r="E334" i="5"/>
  <c r="F333" i="5"/>
  <c r="G336" i="5" s="1"/>
  <c r="E333" i="5"/>
  <c r="F332" i="5"/>
  <c r="E332" i="5"/>
  <c r="O387" i="5"/>
  <c r="P387" i="5" s="1"/>
  <c r="Q387" i="5" s="1"/>
  <c r="F331" i="5"/>
  <c r="E331" i="5"/>
  <c r="F330" i="5"/>
  <c r="E330" i="5"/>
  <c r="F329" i="5"/>
  <c r="E329" i="5"/>
  <c r="F328" i="5"/>
  <c r="G331" i="5" s="1"/>
  <c r="E328" i="5"/>
  <c r="F327" i="5"/>
  <c r="G330" i="5" s="1"/>
  <c r="E327" i="5"/>
  <c r="F326" i="5"/>
  <c r="G329" i="5" s="1"/>
  <c r="E326" i="5"/>
  <c r="F325" i="5"/>
  <c r="E325" i="5"/>
  <c r="F324" i="5"/>
  <c r="E324" i="5"/>
  <c r="F323" i="5"/>
  <c r="E323" i="5"/>
  <c r="F322" i="5"/>
  <c r="E322" i="5"/>
  <c r="F321" i="5"/>
  <c r="E321" i="5"/>
  <c r="F320" i="5"/>
  <c r="E320" i="5"/>
  <c r="F319" i="5"/>
  <c r="G322" i="5" s="1"/>
  <c r="E319" i="5"/>
  <c r="F318" i="5"/>
  <c r="G321" i="5" s="1"/>
  <c r="E318" i="5"/>
  <c r="F317" i="5"/>
  <c r="E317" i="5"/>
  <c r="F316" i="5"/>
  <c r="H328" i="5" s="1"/>
  <c r="E316" i="5"/>
  <c r="F315" i="5"/>
  <c r="H327" i="5" s="1"/>
  <c r="E315" i="5"/>
  <c r="F314" i="5"/>
  <c r="H326" i="5" s="1"/>
  <c r="E314" i="5"/>
  <c r="F313" i="5"/>
  <c r="H325" i="5" s="1"/>
  <c r="E313" i="5"/>
  <c r="F312" i="5"/>
  <c r="H324" i="5" s="1"/>
  <c r="E312" i="5"/>
  <c r="F311" i="5"/>
  <c r="H323" i="5" s="1"/>
  <c r="E311" i="5"/>
  <c r="F310" i="5"/>
  <c r="H322" i="5" s="1"/>
  <c r="E310" i="5"/>
  <c r="F309" i="5"/>
  <c r="H321" i="5" s="1"/>
  <c r="E309" i="5"/>
  <c r="F308" i="5"/>
  <c r="H320" i="5" s="1"/>
  <c r="E308" i="5"/>
  <c r="F307" i="5"/>
  <c r="H319" i="5" s="1"/>
  <c r="E307" i="5"/>
  <c r="F306" i="5"/>
  <c r="H318" i="5" s="1"/>
  <c r="E306" i="5"/>
  <c r="F305" i="5"/>
  <c r="H317" i="5" s="1"/>
  <c r="E305" i="5"/>
  <c r="F304" i="5"/>
  <c r="H316" i="5" s="1"/>
  <c r="E304" i="5"/>
  <c r="F303" i="5"/>
  <c r="H315" i="5" s="1"/>
  <c r="E303" i="5"/>
  <c r="F302" i="5"/>
  <c r="E302" i="5"/>
  <c r="F301" i="5"/>
  <c r="E301" i="5"/>
  <c r="E300" i="5"/>
  <c r="G299" i="5"/>
  <c r="F299" i="5"/>
  <c r="E299" i="5"/>
  <c r="F298" i="5"/>
  <c r="E298" i="5"/>
  <c r="F297" i="5"/>
  <c r="E297" i="5"/>
  <c r="F296" i="5"/>
  <c r="E296" i="5"/>
  <c r="F295" i="5"/>
  <c r="E295" i="5"/>
  <c r="F294" i="5"/>
  <c r="E294" i="5"/>
  <c r="I293" i="5"/>
  <c r="L293" i="5" s="1"/>
  <c r="F293" i="5"/>
  <c r="E293" i="5"/>
  <c r="F292" i="5"/>
  <c r="E292" i="5"/>
  <c r="I291" i="5"/>
  <c r="L291" i="5" s="1"/>
  <c r="F291" i="5"/>
  <c r="I292" i="5" s="1"/>
  <c r="L292" i="5" s="1"/>
  <c r="E291" i="5"/>
  <c r="F290" i="5"/>
  <c r="E290" i="5"/>
  <c r="F289" i="5"/>
  <c r="E289" i="5"/>
  <c r="F288" i="5"/>
  <c r="E288" i="5"/>
  <c r="F287" i="5"/>
  <c r="E287" i="5"/>
  <c r="F286" i="5"/>
  <c r="E286" i="5"/>
  <c r="F285" i="5"/>
  <c r="E285" i="5"/>
  <c r="F284" i="5"/>
  <c r="E284" i="5"/>
  <c r="F283" i="5"/>
  <c r="G286" i="5" s="1"/>
  <c r="E283" i="5"/>
  <c r="F282" i="5"/>
  <c r="G285" i="5" s="1"/>
  <c r="E282" i="5"/>
  <c r="F281" i="5"/>
  <c r="G284" i="5" s="1"/>
  <c r="E281" i="5"/>
  <c r="F280" i="5"/>
  <c r="G283" i="5" s="1"/>
  <c r="E280" i="5"/>
  <c r="F279" i="5"/>
  <c r="G282" i="5" s="1"/>
  <c r="E279" i="5"/>
  <c r="F278" i="5"/>
  <c r="G281" i="5" s="1"/>
  <c r="E278" i="5"/>
  <c r="F277" i="5"/>
  <c r="G280" i="5" s="1"/>
  <c r="E277" i="5"/>
  <c r="F276" i="5"/>
  <c r="G279" i="5" s="1"/>
  <c r="E276" i="5"/>
  <c r="F275" i="5"/>
  <c r="G278" i="5" s="1"/>
  <c r="E275" i="5"/>
  <c r="F274" i="5"/>
  <c r="E274" i="5"/>
  <c r="F273" i="5"/>
  <c r="E273" i="5"/>
  <c r="F272" i="5"/>
  <c r="E272" i="5"/>
  <c r="F271" i="5"/>
  <c r="E271" i="5"/>
  <c r="F270" i="5"/>
  <c r="E270" i="5"/>
  <c r="F269" i="5"/>
  <c r="E269" i="5"/>
  <c r="F268" i="5"/>
  <c r="E268" i="5"/>
  <c r="F267" i="5"/>
  <c r="E267" i="5"/>
  <c r="F266" i="5"/>
  <c r="E266" i="5"/>
  <c r="F265" i="5"/>
  <c r="E265" i="5"/>
  <c r="F264" i="5"/>
  <c r="G267" i="5" s="1"/>
  <c r="E264" i="5"/>
  <c r="E263" i="5"/>
  <c r="F262" i="5"/>
  <c r="E262" i="5"/>
  <c r="F261" i="5"/>
  <c r="E261" i="5"/>
  <c r="G260" i="5"/>
  <c r="F260" i="5"/>
  <c r="E260" i="5"/>
  <c r="F259" i="5"/>
  <c r="E259" i="5"/>
  <c r="F258" i="5"/>
  <c r="E258" i="5"/>
  <c r="F257" i="5"/>
  <c r="E257" i="5"/>
  <c r="F256" i="5"/>
  <c r="E256" i="5"/>
  <c r="F255" i="5"/>
  <c r="E255" i="5"/>
  <c r="F254" i="5"/>
  <c r="E254" i="5"/>
  <c r="F253" i="5"/>
  <c r="K304" i="5" s="1"/>
  <c r="E253" i="5"/>
  <c r="F252" i="5"/>
  <c r="E252" i="5"/>
  <c r="F251" i="5"/>
  <c r="E251" i="5"/>
  <c r="F250" i="5"/>
  <c r="E250" i="5"/>
  <c r="E249" i="5"/>
  <c r="D249" i="5"/>
  <c r="F249" i="5" s="1"/>
  <c r="D248" i="5"/>
  <c r="F248" i="5" s="1"/>
  <c r="G247" i="5"/>
  <c r="F247" i="5"/>
  <c r="E247" i="5"/>
  <c r="G246" i="5"/>
  <c r="F246" i="5"/>
  <c r="E246" i="5"/>
  <c r="G245" i="5"/>
  <c r="F245" i="5"/>
  <c r="E245" i="5"/>
  <c r="G244" i="5"/>
  <c r="F244" i="5"/>
  <c r="E244" i="5"/>
  <c r="G243" i="5"/>
  <c r="F243" i="5"/>
  <c r="E243" i="5"/>
  <c r="G242" i="5"/>
  <c r="F242" i="5"/>
  <c r="E242" i="5"/>
  <c r="F241" i="5"/>
  <c r="E241" i="5"/>
  <c r="G240" i="5"/>
  <c r="F240" i="5"/>
  <c r="E240" i="5"/>
  <c r="F239" i="5"/>
  <c r="E239" i="5"/>
  <c r="F238" i="5"/>
  <c r="G241" i="5" s="1"/>
  <c r="E238" i="5"/>
  <c r="F237" i="5"/>
  <c r="E237" i="5"/>
  <c r="F236" i="5"/>
  <c r="G239" i="5" s="1"/>
  <c r="E236" i="5"/>
  <c r="F235" i="5"/>
  <c r="E235" i="5"/>
  <c r="F234" i="5"/>
  <c r="G237" i="5" s="1"/>
  <c r="E234" i="5"/>
  <c r="F233" i="5"/>
  <c r="G236" i="5" s="1"/>
  <c r="E233" i="5"/>
  <c r="F232" i="5"/>
  <c r="G235" i="5" s="1"/>
  <c r="E232" i="5"/>
  <c r="F231" i="5"/>
  <c r="G234" i="5" s="1"/>
  <c r="E231" i="5"/>
  <c r="F230" i="5"/>
  <c r="G233" i="5" s="1"/>
  <c r="E230" i="5"/>
  <c r="F229" i="5"/>
  <c r="G232" i="5" s="1"/>
  <c r="E229" i="5"/>
  <c r="F228" i="5"/>
  <c r="G231" i="5" s="1"/>
  <c r="E228" i="5"/>
  <c r="F227" i="5"/>
  <c r="G230" i="5" s="1"/>
  <c r="E227" i="5"/>
  <c r="F226" i="5"/>
  <c r="G229" i="5" s="1"/>
  <c r="E226" i="5"/>
  <c r="F225" i="5"/>
  <c r="G228" i="5" s="1"/>
  <c r="E225" i="5"/>
  <c r="F224" i="5"/>
  <c r="E224" i="5"/>
  <c r="F223" i="5"/>
  <c r="E223" i="5"/>
  <c r="F222" i="5"/>
  <c r="E222" i="5"/>
  <c r="F221" i="5"/>
  <c r="E221" i="5"/>
  <c r="F220" i="5"/>
  <c r="E220" i="5"/>
  <c r="F219" i="5"/>
  <c r="E219" i="5"/>
  <c r="F218" i="5"/>
  <c r="E218" i="5"/>
  <c r="F217" i="5"/>
  <c r="E217" i="5"/>
  <c r="F216" i="5"/>
  <c r="E216" i="5"/>
  <c r="F215" i="5"/>
  <c r="E215" i="5"/>
  <c r="F214" i="5"/>
  <c r="E214" i="5"/>
  <c r="F213" i="5"/>
  <c r="E213" i="5"/>
  <c r="F212" i="5"/>
  <c r="E212" i="5"/>
  <c r="F211" i="5"/>
  <c r="E211" i="5"/>
  <c r="F210" i="5"/>
  <c r="E210" i="5"/>
  <c r="E209" i="5"/>
  <c r="D209" i="5"/>
  <c r="F209" i="5" s="1"/>
  <c r="F208" i="5"/>
  <c r="E208" i="5"/>
  <c r="F207" i="5"/>
  <c r="E207" i="5"/>
  <c r="F206" i="5"/>
  <c r="E206" i="5"/>
  <c r="F205" i="5"/>
  <c r="E205" i="5"/>
  <c r="F204" i="5"/>
  <c r="E204" i="5"/>
  <c r="F203" i="5"/>
  <c r="E203" i="5"/>
  <c r="F202" i="5"/>
  <c r="E202" i="5"/>
  <c r="F201" i="5"/>
  <c r="E201" i="5"/>
  <c r="F200" i="5"/>
  <c r="E200" i="5"/>
  <c r="F199" i="5"/>
  <c r="E199" i="5"/>
  <c r="F198" i="5"/>
  <c r="E198" i="5"/>
  <c r="F197" i="5"/>
  <c r="E197" i="5"/>
  <c r="F196" i="5"/>
  <c r="E196" i="5"/>
  <c r="F195" i="5"/>
  <c r="E195" i="5"/>
  <c r="F194" i="5"/>
  <c r="G197" i="5" s="1"/>
  <c r="E194" i="5"/>
  <c r="F193" i="5"/>
  <c r="E193" i="5"/>
  <c r="O192" i="5"/>
  <c r="F192" i="5"/>
  <c r="E192" i="5"/>
  <c r="F191" i="5"/>
  <c r="E191" i="5"/>
  <c r="F190" i="5"/>
  <c r="E190" i="5"/>
  <c r="F189" i="5"/>
  <c r="E189" i="5"/>
  <c r="F188" i="5"/>
  <c r="G191" i="5" s="1"/>
  <c r="E188" i="5"/>
  <c r="F187" i="5"/>
  <c r="E187" i="5"/>
  <c r="F186" i="5"/>
  <c r="E186" i="5"/>
  <c r="F185" i="5"/>
  <c r="G188" i="5" s="1"/>
  <c r="E185" i="5"/>
  <c r="F184" i="5"/>
  <c r="E184" i="5"/>
  <c r="F183" i="5"/>
  <c r="E183" i="5"/>
  <c r="F182" i="5"/>
  <c r="E182" i="5"/>
  <c r="F181" i="5"/>
  <c r="E181" i="5"/>
  <c r="F180" i="5"/>
  <c r="G183" i="5" s="1"/>
  <c r="E180" i="5"/>
  <c r="F179" i="5"/>
  <c r="G182" i="5" s="1"/>
  <c r="E179" i="5"/>
  <c r="F178" i="5"/>
  <c r="G181" i="5" s="1"/>
  <c r="E178" i="5"/>
  <c r="F177" i="5"/>
  <c r="G180" i="5" s="1"/>
  <c r="E177" i="5"/>
  <c r="F176" i="5"/>
  <c r="G179" i="5" s="1"/>
  <c r="E176" i="5"/>
  <c r="F175" i="5"/>
  <c r="G178" i="5" s="1"/>
  <c r="E175" i="5"/>
  <c r="F174" i="5"/>
  <c r="G177" i="5" s="1"/>
  <c r="E174" i="5"/>
  <c r="F173" i="5"/>
  <c r="G176" i="5" s="1"/>
  <c r="E173" i="5"/>
  <c r="F172" i="5"/>
  <c r="E172" i="5"/>
  <c r="F171" i="5"/>
  <c r="G174" i="5" s="1"/>
  <c r="E171" i="5"/>
  <c r="F170" i="5"/>
  <c r="E170" i="5"/>
  <c r="F169" i="5"/>
  <c r="E169" i="5"/>
  <c r="F168" i="5"/>
  <c r="E168" i="5"/>
  <c r="F167" i="5"/>
  <c r="E167" i="5"/>
  <c r="F166" i="5"/>
  <c r="E166" i="5"/>
  <c r="F165" i="5"/>
  <c r="E165" i="5"/>
  <c r="F164" i="5"/>
  <c r="E164" i="5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F156" i="5"/>
  <c r="E156" i="5"/>
  <c r="F155" i="5"/>
  <c r="E155" i="5"/>
  <c r="F154" i="5"/>
  <c r="E154" i="5"/>
  <c r="F153" i="5"/>
  <c r="E153" i="5"/>
  <c r="F152" i="5"/>
  <c r="E152" i="5"/>
  <c r="D151" i="5"/>
  <c r="F151" i="5" s="1"/>
  <c r="F150" i="5"/>
  <c r="E150" i="5"/>
  <c r="F149" i="5"/>
  <c r="E149" i="5"/>
  <c r="F148" i="5"/>
  <c r="E148" i="5"/>
  <c r="F147" i="5"/>
  <c r="E147" i="5"/>
  <c r="F146" i="5"/>
  <c r="E146" i="5"/>
  <c r="E145" i="5"/>
  <c r="D145" i="5"/>
  <c r="F145" i="5" s="1"/>
  <c r="D144" i="5"/>
  <c r="F144" i="5" s="1"/>
  <c r="F143" i="5"/>
  <c r="E143" i="5"/>
  <c r="F142" i="5"/>
  <c r="E142" i="5"/>
  <c r="F141" i="5"/>
  <c r="E141" i="5"/>
  <c r="F140" i="5"/>
  <c r="G143" i="5" s="1"/>
  <c r="E140" i="5"/>
  <c r="F139" i="5"/>
  <c r="E139" i="5"/>
  <c r="F138" i="5"/>
  <c r="E138" i="5"/>
  <c r="F137" i="5"/>
  <c r="E137" i="5"/>
  <c r="F136" i="5"/>
  <c r="G139" i="5" s="1"/>
  <c r="E136" i="5"/>
  <c r="I135" i="5"/>
  <c r="L135" i="5" s="1"/>
  <c r="F135" i="5"/>
  <c r="E135" i="5"/>
  <c r="F134" i="5"/>
  <c r="E134" i="5"/>
  <c r="F133" i="5"/>
  <c r="E133" i="5"/>
  <c r="G132" i="5"/>
  <c r="F132" i="5"/>
  <c r="E132" i="5"/>
  <c r="F131" i="5"/>
  <c r="G134" i="5" s="1"/>
  <c r="E131" i="5"/>
  <c r="F130" i="5"/>
  <c r="E130" i="5"/>
  <c r="F129" i="5"/>
  <c r="E129" i="5"/>
  <c r="F128" i="5"/>
  <c r="E128" i="5"/>
  <c r="F127" i="5"/>
  <c r="G130" i="5" s="1"/>
  <c r="E127" i="5"/>
  <c r="F126" i="5"/>
  <c r="K177" i="5" s="1"/>
  <c r="E126" i="5"/>
  <c r="F125" i="5"/>
  <c r="E125" i="5"/>
  <c r="F124" i="5"/>
  <c r="E124" i="5"/>
  <c r="F123" i="5"/>
  <c r="G126" i="5" s="1"/>
  <c r="E123" i="5"/>
  <c r="F122" i="5"/>
  <c r="K173" i="5" s="1"/>
  <c r="E122" i="5"/>
  <c r="F121" i="5"/>
  <c r="E121" i="5"/>
  <c r="F120" i="5"/>
  <c r="E120" i="5"/>
  <c r="F119" i="5"/>
  <c r="G122" i="5" s="1"/>
  <c r="E119" i="5"/>
  <c r="F118" i="5"/>
  <c r="K169" i="5" s="1"/>
  <c r="E118" i="5"/>
  <c r="F117" i="5"/>
  <c r="E117" i="5"/>
  <c r="F116" i="5"/>
  <c r="E116" i="5"/>
  <c r="F115" i="5"/>
  <c r="G118" i="5" s="1"/>
  <c r="E115" i="5"/>
  <c r="F114" i="5"/>
  <c r="K165" i="5" s="1"/>
  <c r="E114" i="5"/>
  <c r="F113" i="5"/>
  <c r="E113" i="5"/>
  <c r="F112" i="5"/>
  <c r="K163" i="5" s="1"/>
  <c r="E112" i="5"/>
  <c r="F111" i="5"/>
  <c r="F110" i="5"/>
  <c r="E110" i="5"/>
  <c r="F109" i="5"/>
  <c r="E109" i="5"/>
  <c r="F108" i="5"/>
  <c r="E108" i="5"/>
  <c r="F107" i="5"/>
  <c r="F106" i="5"/>
  <c r="K157" i="5" s="1"/>
  <c r="F105" i="5"/>
  <c r="F104" i="5"/>
  <c r="K155" i="5" s="1"/>
  <c r="F103" i="5"/>
  <c r="F102" i="5"/>
  <c r="K153" i="5" s="1"/>
  <c r="F101" i="5"/>
  <c r="F100" i="5"/>
  <c r="K151" i="5" s="1"/>
  <c r="F99" i="5"/>
  <c r="F98" i="5"/>
  <c r="K149" i="5" s="1"/>
  <c r="F97" i="5"/>
  <c r="F96" i="5"/>
  <c r="K147" i="5" s="1"/>
  <c r="D95" i="5"/>
  <c r="F95" i="5" s="1"/>
  <c r="F94" i="5"/>
  <c r="F93" i="5"/>
  <c r="F92" i="5"/>
  <c r="F91" i="5"/>
  <c r="F90" i="5"/>
  <c r="G93" i="5" s="1"/>
  <c r="F89" i="5"/>
  <c r="F88" i="5"/>
  <c r="G91" i="5" s="1"/>
  <c r="F87" i="5"/>
  <c r="F86" i="5"/>
  <c r="G89" i="5" s="1"/>
  <c r="F85" i="5"/>
  <c r="G87" i="5" s="1"/>
  <c r="F84" i="5"/>
  <c r="I83" i="5"/>
  <c r="F83" i="5"/>
  <c r="F82" i="5"/>
  <c r="H94" i="5" s="1"/>
  <c r="D81" i="5"/>
  <c r="F81" i="5" s="1"/>
  <c r="F80" i="5"/>
  <c r="H92" i="5" s="1"/>
  <c r="F79" i="5"/>
  <c r="G81" i="5" s="1"/>
  <c r="F78" i="5"/>
  <c r="H90" i="5" s="1"/>
  <c r="F77" i="5"/>
  <c r="G80" i="5" s="1"/>
  <c r="F76" i="5"/>
  <c r="D75" i="5"/>
  <c r="F75" i="5" s="1"/>
  <c r="F74" i="5"/>
  <c r="F73" i="5"/>
  <c r="G76" i="5" s="1"/>
  <c r="F72" i="5"/>
  <c r="F71" i="5"/>
  <c r="F70" i="5"/>
  <c r="F69" i="5"/>
  <c r="F68" i="5"/>
  <c r="F67" i="5"/>
  <c r="F66" i="5"/>
  <c r="F65" i="5"/>
  <c r="H77" i="5" s="1"/>
  <c r="F64" i="5"/>
  <c r="F63" i="5"/>
  <c r="H75" i="5" s="1"/>
  <c r="F62" i="5"/>
  <c r="F61" i="5"/>
  <c r="G64" i="5" s="1"/>
  <c r="P60" i="5"/>
  <c r="P61" i="5" s="1"/>
  <c r="P62" i="5" s="1"/>
  <c r="F60" i="5"/>
  <c r="H72" i="5" s="1"/>
  <c r="F59" i="5"/>
  <c r="F58" i="5"/>
  <c r="H70" i="5" s="1"/>
  <c r="F57" i="5"/>
  <c r="F56" i="5"/>
  <c r="H68" i="5" s="1"/>
  <c r="G55" i="5"/>
  <c r="F55" i="5"/>
  <c r="F54" i="5"/>
  <c r="G53" i="5"/>
  <c r="F53" i="5"/>
  <c r="F52" i="5"/>
  <c r="G51" i="5"/>
  <c r="F51" i="5"/>
  <c r="G54" i="5" s="1"/>
  <c r="F50" i="5"/>
  <c r="G49" i="5"/>
  <c r="F49" i="5"/>
  <c r="G52" i="5" s="1"/>
  <c r="F48" i="5"/>
  <c r="G47" i="5"/>
  <c r="F47" i="5"/>
  <c r="G50" i="5" s="1"/>
  <c r="F46" i="5"/>
  <c r="G45" i="5"/>
  <c r="F45" i="5"/>
  <c r="G48" i="5" s="1"/>
  <c r="F44" i="5"/>
  <c r="G43" i="5"/>
  <c r="F43" i="5"/>
  <c r="G46" i="5" s="1"/>
  <c r="F42" i="5"/>
  <c r="G41" i="5"/>
  <c r="F41" i="5"/>
  <c r="G44" i="5" s="1"/>
  <c r="F40" i="5"/>
  <c r="G39" i="5"/>
  <c r="F39" i="5"/>
  <c r="G42" i="5" s="1"/>
  <c r="F38" i="5"/>
  <c r="G37" i="5"/>
  <c r="F37" i="5"/>
  <c r="G40" i="5" s="1"/>
  <c r="F36" i="5"/>
  <c r="F35" i="5"/>
  <c r="G38" i="5" s="1"/>
  <c r="F34" i="5"/>
  <c r="F33" i="5"/>
  <c r="G36" i="5" s="1"/>
  <c r="F32" i="5"/>
  <c r="F31" i="5"/>
  <c r="F30" i="5"/>
  <c r="F29" i="5"/>
  <c r="K80" i="5" s="1"/>
  <c r="F28" i="5"/>
  <c r="F27" i="5"/>
  <c r="K78" i="5" s="1"/>
  <c r="F26" i="5"/>
  <c r="F25" i="5"/>
  <c r="K76" i="5" s="1"/>
  <c r="F24" i="5"/>
  <c r="F23" i="5"/>
  <c r="K74" i="5" s="1"/>
  <c r="F22" i="5"/>
  <c r="F21" i="5"/>
  <c r="K72" i="5" s="1"/>
  <c r="F20" i="5"/>
  <c r="F19" i="5"/>
  <c r="K70" i="5" s="1"/>
  <c r="F18" i="5"/>
  <c r="F17" i="5"/>
  <c r="K68" i="5" s="1"/>
  <c r="F16" i="5"/>
  <c r="F15" i="5"/>
  <c r="K66" i="5" s="1"/>
  <c r="F14" i="5"/>
  <c r="F13" i="5"/>
  <c r="K64" i="5" s="1"/>
  <c r="F12" i="5"/>
  <c r="F11" i="5"/>
  <c r="K62" i="5" s="1"/>
  <c r="F10" i="5"/>
  <c r="F9" i="5"/>
  <c r="K60" i="5" s="1"/>
  <c r="F8" i="5"/>
  <c r="F7" i="5"/>
  <c r="H18" i="5" s="1"/>
  <c r="F6" i="5"/>
  <c r="F5" i="5"/>
  <c r="H16" i="5" s="1"/>
  <c r="F4" i="5"/>
  <c r="D1" i="5"/>
  <c r="C1" i="5"/>
  <c r="B1" i="5"/>
  <c r="F1" i="5" s="1"/>
  <c r="F237" i="4"/>
  <c r="F233" i="4"/>
  <c r="F222" i="4"/>
  <c r="F211" i="4"/>
  <c r="F103" i="4"/>
  <c r="F82" i="4"/>
  <c r="F71" i="4"/>
  <c r="F61" i="4"/>
  <c r="F53" i="4"/>
  <c r="F42" i="4"/>
  <c r="F30" i="4"/>
  <c r="G22" i="4"/>
  <c r="F18" i="4"/>
  <c r="F8" i="4"/>
  <c r="H1" i="4"/>
  <c r="D1" i="4"/>
  <c r="C1" i="4"/>
  <c r="F296" i="3"/>
  <c r="F283" i="3"/>
  <c r="F273" i="3"/>
  <c r="F265" i="3"/>
  <c r="F257" i="3"/>
  <c r="F248" i="3"/>
  <c r="F240" i="3"/>
  <c r="F226" i="3"/>
  <c r="F214" i="3"/>
  <c r="F207" i="3"/>
  <c r="F191" i="3"/>
  <c r="F179" i="3"/>
  <c r="F168" i="3"/>
  <c r="F159" i="3"/>
  <c r="F140" i="3"/>
  <c r="F131" i="3"/>
  <c r="F123" i="3"/>
  <c r="F109" i="3"/>
  <c r="F101" i="3"/>
  <c r="F81" i="3"/>
  <c r="F70" i="3"/>
  <c r="F60" i="3"/>
  <c r="F56" i="3"/>
  <c r="F49" i="3"/>
  <c r="F37" i="3"/>
  <c r="F25" i="3"/>
  <c r="H1" i="3"/>
  <c r="D1" i="3"/>
  <c r="C1" i="3"/>
  <c r="F196" i="2"/>
  <c r="F187" i="2"/>
  <c r="F179" i="2"/>
  <c r="F168" i="2"/>
  <c r="F163" i="2"/>
  <c r="F154" i="2"/>
  <c r="F142" i="2"/>
  <c r="F136" i="2"/>
  <c r="F132" i="2"/>
  <c r="F125" i="2"/>
  <c r="F122" i="2"/>
  <c r="F116" i="2"/>
  <c r="F106" i="2"/>
  <c r="F99" i="2"/>
  <c r="F93" i="2"/>
  <c r="F89" i="2"/>
  <c r="F86" i="2"/>
  <c r="F80" i="2"/>
  <c r="F70" i="2"/>
  <c r="F59" i="2"/>
  <c r="F50" i="2"/>
  <c r="F41" i="2"/>
  <c r="F26" i="2"/>
  <c r="F13" i="2"/>
  <c r="H1" i="2"/>
  <c r="D1" i="2"/>
  <c r="C1" i="2"/>
  <c r="G232" i="1"/>
  <c r="F230" i="1"/>
  <c r="F215" i="1"/>
  <c r="F205" i="1"/>
  <c r="F193" i="1"/>
  <c r="F181" i="1"/>
  <c r="F180" i="1"/>
  <c r="F174" i="1"/>
  <c r="F167" i="1"/>
  <c r="F158" i="1"/>
  <c r="F152" i="1"/>
  <c r="F140" i="1"/>
  <c r="F132" i="1"/>
  <c r="F122" i="1"/>
  <c r="F110" i="1"/>
  <c r="F95" i="1"/>
  <c r="F89" i="1"/>
  <c r="G82" i="1"/>
  <c r="F73" i="1"/>
  <c r="F61" i="1"/>
  <c r="F52" i="1"/>
  <c r="F48" i="1"/>
  <c r="F40" i="1"/>
  <c r="F32" i="1"/>
  <c r="F23" i="1"/>
  <c r="F15" i="1"/>
  <c r="H1" i="1"/>
  <c r="D1" i="1"/>
  <c r="C1" i="1"/>
  <c r="I55" i="5" l="1"/>
  <c r="L55" i="5" s="1"/>
  <c r="I53" i="5"/>
  <c r="L53" i="5" s="1"/>
  <c r="I51" i="5"/>
  <c r="L51" i="5" s="1"/>
  <c r="I49" i="5"/>
  <c r="L49" i="5" s="1"/>
  <c r="I47" i="5"/>
  <c r="L47" i="5" s="1"/>
  <c r="I45" i="5"/>
  <c r="L45" i="5" s="1"/>
  <c r="I43" i="5"/>
  <c r="L43" i="5" s="1"/>
  <c r="I41" i="5"/>
  <c r="L41" i="5" s="1"/>
  <c r="I39" i="5"/>
  <c r="L39" i="5" s="1"/>
  <c r="I37" i="5"/>
  <c r="L37" i="5" s="1"/>
  <c r="I35" i="5"/>
  <c r="L35" i="5" s="1"/>
  <c r="G34" i="5"/>
  <c r="I33" i="5"/>
  <c r="L33" i="5" s="1"/>
  <c r="I32" i="5"/>
  <c r="L32" i="5" s="1"/>
  <c r="I31" i="5"/>
  <c r="L31" i="5" s="1"/>
  <c r="I34" i="5"/>
  <c r="L34" i="5" s="1"/>
  <c r="G35" i="5"/>
  <c r="I36" i="5"/>
  <c r="L36" i="5" s="1"/>
  <c r="I38" i="5"/>
  <c r="L38" i="5" s="1"/>
  <c r="I40" i="5"/>
  <c r="L40" i="5" s="1"/>
  <c r="I42" i="5"/>
  <c r="L42" i="5" s="1"/>
  <c r="I44" i="5"/>
  <c r="L44" i="5" s="1"/>
  <c r="I46" i="5"/>
  <c r="L46" i="5" s="1"/>
  <c r="I48" i="5"/>
  <c r="L48" i="5" s="1"/>
  <c r="I50" i="5"/>
  <c r="L50" i="5" s="1"/>
  <c r="I52" i="5"/>
  <c r="L52" i="5" s="1"/>
  <c r="I54" i="5"/>
  <c r="L54" i="5" s="1"/>
  <c r="K162" i="5"/>
  <c r="G114" i="5"/>
  <c r="K164" i="5"/>
  <c r="G116" i="5"/>
  <c r="G117" i="5"/>
  <c r="G121" i="5"/>
  <c r="G125" i="5"/>
  <c r="G129" i="5"/>
  <c r="I139" i="5"/>
  <c r="L139" i="5" s="1"/>
  <c r="K301" i="5"/>
  <c r="G253" i="5"/>
  <c r="K302" i="5"/>
  <c r="G254" i="5"/>
  <c r="K303" i="5"/>
  <c r="G255" i="5"/>
  <c r="G337" i="5"/>
  <c r="H346" i="5"/>
  <c r="G338" i="5"/>
  <c r="H347" i="5"/>
  <c r="G339" i="5"/>
  <c r="H348" i="5"/>
  <c r="G340" i="5"/>
  <c r="H349" i="5"/>
  <c r="K55" i="5"/>
  <c r="K57" i="5"/>
  <c r="K59" i="5"/>
  <c r="H22" i="5"/>
  <c r="H24" i="5"/>
  <c r="H26" i="5"/>
  <c r="H28" i="5"/>
  <c r="H30" i="5"/>
  <c r="G23" i="5"/>
  <c r="K83" i="5"/>
  <c r="K85" i="5"/>
  <c r="K87" i="5"/>
  <c r="K89" i="5"/>
  <c r="K91" i="5"/>
  <c r="K93" i="5"/>
  <c r="G98" i="5"/>
  <c r="G115" i="5"/>
  <c r="K167" i="5"/>
  <c r="G120" i="5"/>
  <c r="G119" i="5"/>
  <c r="K171" i="5"/>
  <c r="G124" i="5"/>
  <c r="G123" i="5"/>
  <c r="K175" i="5"/>
  <c r="G128" i="5"/>
  <c r="G127" i="5"/>
  <c r="K179" i="5"/>
  <c r="G131" i="5"/>
  <c r="G136" i="5"/>
  <c r="I137" i="5"/>
  <c r="L137" i="5" s="1"/>
  <c r="G141" i="5"/>
  <c r="G142" i="5"/>
  <c r="G256" i="5"/>
  <c r="G261" i="5"/>
  <c r="G262" i="5"/>
  <c r="H306" i="5"/>
  <c r="G297" i="5"/>
  <c r="H307" i="5"/>
  <c r="K346" i="5"/>
  <c r="G298" i="5"/>
  <c r="H308" i="5"/>
  <c r="K347" i="5"/>
  <c r="G25" i="5"/>
  <c r="H38" i="5"/>
  <c r="H40" i="5"/>
  <c r="P63" i="5"/>
  <c r="P64" i="5" s="1"/>
  <c r="H74" i="5"/>
  <c r="G67" i="5"/>
  <c r="G83" i="5"/>
  <c r="G85" i="5"/>
  <c r="G104" i="5"/>
  <c r="G106" i="5"/>
  <c r="G111" i="5"/>
  <c r="G112" i="5"/>
  <c r="G113" i="5"/>
  <c r="G138" i="5"/>
  <c r="I136" i="5"/>
  <c r="L136" i="5" s="1"/>
  <c r="G140" i="5"/>
  <c r="I138" i="5"/>
  <c r="L138" i="5" s="1"/>
  <c r="I140" i="5"/>
  <c r="L140" i="5" s="1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I247" i="5"/>
  <c r="L247" i="5" s="1"/>
  <c r="I246" i="5"/>
  <c r="J246" i="5" s="1"/>
  <c r="I245" i="5"/>
  <c r="I244" i="5"/>
  <c r="L244" i="5" s="1"/>
  <c r="I243" i="5"/>
  <c r="I242" i="5"/>
  <c r="J242" i="5" s="1"/>
  <c r="I241" i="5"/>
  <c r="I240" i="5"/>
  <c r="L240" i="5" s="1"/>
  <c r="I239" i="5"/>
  <c r="K306" i="5"/>
  <c r="G259" i="5"/>
  <c r="G258" i="5"/>
  <c r="K343" i="5"/>
  <c r="H310" i="5"/>
  <c r="K349" i="5"/>
  <c r="K181" i="5"/>
  <c r="H144" i="5"/>
  <c r="G133" i="5"/>
  <c r="K185" i="5"/>
  <c r="G135" i="5"/>
  <c r="G137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3" i="5"/>
  <c r="K237" i="5"/>
  <c r="K238" i="5"/>
  <c r="K240" i="5"/>
  <c r="G193" i="5"/>
  <c r="K242" i="5"/>
  <c r="G195" i="5"/>
  <c r="K305" i="5"/>
  <c r="G257" i="5"/>
  <c r="K316" i="5"/>
  <c r="K317" i="5"/>
  <c r="K318" i="5"/>
  <c r="K319" i="5"/>
  <c r="K320" i="5"/>
  <c r="K321" i="5"/>
  <c r="K322" i="5"/>
  <c r="K323" i="5"/>
  <c r="K324" i="5"/>
  <c r="K325" i="5"/>
  <c r="K338" i="5"/>
  <c r="K339" i="5"/>
  <c r="K340" i="5"/>
  <c r="K341" i="5"/>
  <c r="K344" i="5"/>
  <c r="G296" i="5"/>
  <c r="H309" i="5"/>
  <c r="K348" i="5"/>
  <c r="H311" i="5"/>
  <c r="K350" i="5"/>
  <c r="H313" i="5"/>
  <c r="K352" i="5"/>
  <c r="K351" i="5"/>
  <c r="H314" i="5"/>
  <c r="K353" i="5"/>
  <c r="H332" i="5"/>
  <c r="H333" i="5"/>
  <c r="H334" i="5"/>
  <c r="H335" i="5"/>
  <c r="H336" i="5"/>
  <c r="H337" i="5"/>
  <c r="H341" i="5"/>
  <c r="H342" i="5"/>
  <c r="H343" i="5"/>
  <c r="G341" i="5"/>
  <c r="H350" i="5"/>
  <c r="G342" i="5"/>
  <c r="H351" i="5"/>
  <c r="G343" i="5"/>
  <c r="H352" i="5"/>
  <c r="G344" i="5"/>
  <c r="H353" i="5"/>
  <c r="G345" i="5"/>
  <c r="G347" i="5"/>
  <c r="H345" i="5"/>
  <c r="H344" i="5"/>
  <c r="K345" i="5"/>
  <c r="J345" i="5"/>
  <c r="L345" i="5"/>
  <c r="AD37" i="8"/>
  <c r="AD39" i="8"/>
  <c r="AD41" i="8" s="1"/>
  <c r="K75" i="5"/>
  <c r="K81" i="5"/>
  <c r="K96" i="5"/>
  <c r="K126" i="5"/>
  <c r="H87" i="5"/>
  <c r="H86" i="5"/>
  <c r="G78" i="5"/>
  <c r="G77" i="5"/>
  <c r="G1" i="5"/>
  <c r="G7" i="5"/>
  <c r="G8" i="5"/>
  <c r="G9" i="5"/>
  <c r="G10" i="5"/>
  <c r="G11" i="5"/>
  <c r="G12" i="5"/>
  <c r="G13" i="5"/>
  <c r="G14" i="5"/>
  <c r="G15" i="5"/>
  <c r="G16" i="5"/>
  <c r="H17" i="5"/>
  <c r="G18" i="5"/>
  <c r="H19" i="5"/>
  <c r="G20" i="5"/>
  <c r="H21" i="5"/>
  <c r="G22" i="5"/>
  <c r="H23" i="5"/>
  <c r="G24" i="5"/>
  <c r="H25" i="5"/>
  <c r="G26" i="5"/>
  <c r="H27" i="5"/>
  <c r="G28" i="5"/>
  <c r="H29" i="5"/>
  <c r="G30" i="5"/>
  <c r="K82" i="5"/>
  <c r="I82" i="5"/>
  <c r="I79" i="5"/>
  <c r="H31" i="5"/>
  <c r="H32" i="5"/>
  <c r="J32" i="5"/>
  <c r="K84" i="5"/>
  <c r="H33" i="5"/>
  <c r="J33" i="5"/>
  <c r="H34" i="5"/>
  <c r="J34" i="5"/>
  <c r="K86" i="5"/>
  <c r="H35" i="5"/>
  <c r="H36" i="5"/>
  <c r="J36" i="5"/>
  <c r="K88" i="5"/>
  <c r="H37" i="5"/>
  <c r="J37" i="5"/>
  <c r="K90" i="5"/>
  <c r="H39" i="5"/>
  <c r="J39" i="5"/>
  <c r="J40" i="5"/>
  <c r="K92" i="5"/>
  <c r="H41" i="5"/>
  <c r="J41" i="5"/>
  <c r="H42" i="5"/>
  <c r="J42" i="5"/>
  <c r="K94" i="5"/>
  <c r="H43" i="5"/>
  <c r="K95" i="5"/>
  <c r="H44" i="5"/>
  <c r="J44" i="5"/>
  <c r="H45" i="5"/>
  <c r="J45" i="5"/>
  <c r="K97" i="5"/>
  <c r="H46" i="5"/>
  <c r="K98" i="5"/>
  <c r="H47" i="5"/>
  <c r="J47" i="5"/>
  <c r="K99" i="5"/>
  <c r="H48" i="5"/>
  <c r="J48" i="5"/>
  <c r="K100" i="5"/>
  <c r="H49" i="5"/>
  <c r="J49" i="5"/>
  <c r="K101" i="5"/>
  <c r="H50" i="5"/>
  <c r="K102" i="5"/>
  <c r="H51" i="5"/>
  <c r="J51" i="5"/>
  <c r="K103" i="5"/>
  <c r="H52" i="5"/>
  <c r="J52" i="5"/>
  <c r="K104" i="5"/>
  <c r="H53" i="5"/>
  <c r="J53" i="5"/>
  <c r="K105" i="5"/>
  <c r="H54" i="5"/>
  <c r="K106" i="5"/>
  <c r="H55" i="5"/>
  <c r="J55" i="5"/>
  <c r="G56" i="5"/>
  <c r="I56" i="5"/>
  <c r="K56" i="5"/>
  <c r="K108" i="5"/>
  <c r="H57" i="5"/>
  <c r="G58" i="5"/>
  <c r="I58" i="5"/>
  <c r="K58" i="5"/>
  <c r="K110" i="5"/>
  <c r="H59" i="5"/>
  <c r="G60" i="5"/>
  <c r="I60" i="5"/>
  <c r="G61" i="5"/>
  <c r="I61" i="5"/>
  <c r="K61" i="5"/>
  <c r="G62" i="5"/>
  <c r="I62" i="5"/>
  <c r="G63" i="5"/>
  <c r="I63" i="5"/>
  <c r="K63" i="5"/>
  <c r="I64" i="5"/>
  <c r="G65" i="5"/>
  <c r="I65" i="5"/>
  <c r="K65" i="5"/>
  <c r="K117" i="5"/>
  <c r="H78" i="5"/>
  <c r="H66" i="5"/>
  <c r="I67" i="5"/>
  <c r="K67" i="5"/>
  <c r="K119" i="5"/>
  <c r="H80" i="5"/>
  <c r="G69" i="5"/>
  <c r="I69" i="5"/>
  <c r="K69" i="5"/>
  <c r="K121" i="5"/>
  <c r="G71" i="5"/>
  <c r="I71" i="5"/>
  <c r="K71" i="5"/>
  <c r="K123" i="5"/>
  <c r="G73" i="5"/>
  <c r="I73" i="5"/>
  <c r="K73" i="5"/>
  <c r="K125" i="5"/>
  <c r="I76" i="5"/>
  <c r="K128" i="5"/>
  <c r="H89" i="5"/>
  <c r="K129" i="5"/>
  <c r="I78" i="5"/>
  <c r="K130" i="5"/>
  <c r="H91" i="5"/>
  <c r="G82" i="5"/>
  <c r="K131" i="5"/>
  <c r="I80" i="5"/>
  <c r="K132" i="5"/>
  <c r="H93" i="5"/>
  <c r="G84" i="5"/>
  <c r="I81" i="5"/>
  <c r="K133" i="5"/>
  <c r="K134" i="5"/>
  <c r="L83" i="5"/>
  <c r="J83" i="5"/>
  <c r="K135" i="5"/>
  <c r="I104" i="5"/>
  <c r="I102" i="5"/>
  <c r="I100" i="5"/>
  <c r="H96" i="5"/>
  <c r="K136" i="5"/>
  <c r="I85" i="5"/>
  <c r="K137" i="5"/>
  <c r="H98" i="5"/>
  <c r="K138" i="5"/>
  <c r="I87" i="5"/>
  <c r="K139" i="5"/>
  <c r="H99" i="5"/>
  <c r="H100" i="5"/>
  <c r="K140" i="5"/>
  <c r="I89" i="5"/>
  <c r="K141" i="5"/>
  <c r="H101" i="5"/>
  <c r="H102" i="5"/>
  <c r="K142" i="5"/>
  <c r="I91" i="5"/>
  <c r="K143" i="5"/>
  <c r="H103" i="5"/>
  <c r="H104" i="5"/>
  <c r="G95" i="5"/>
  <c r="K144" i="5"/>
  <c r="I93" i="5"/>
  <c r="K145" i="5"/>
  <c r="H105" i="5"/>
  <c r="H106" i="5"/>
  <c r="G97" i="5"/>
  <c r="H95" i="5"/>
  <c r="G96" i="5"/>
  <c r="H97" i="5"/>
  <c r="K150" i="5"/>
  <c r="K156" i="5"/>
  <c r="K158" i="5"/>
  <c r="K166" i="5"/>
  <c r="K168" i="5"/>
  <c r="K170" i="5"/>
  <c r="K172" i="5"/>
  <c r="K174" i="5"/>
  <c r="K176" i="5"/>
  <c r="K178" i="5"/>
  <c r="K180" i="5"/>
  <c r="K182" i="5"/>
  <c r="K195" i="5"/>
  <c r="H156" i="5"/>
  <c r="G147" i="5"/>
  <c r="G17" i="5"/>
  <c r="G19" i="5"/>
  <c r="H20" i="5"/>
  <c r="G21" i="5"/>
  <c r="K77" i="5"/>
  <c r="G27" i="5"/>
  <c r="K79" i="5"/>
  <c r="G29" i="5"/>
  <c r="G31" i="5"/>
  <c r="G32" i="5"/>
  <c r="G33" i="5"/>
  <c r="K107" i="5"/>
  <c r="H56" i="5"/>
  <c r="G57" i="5"/>
  <c r="I57" i="5"/>
  <c r="K109" i="5"/>
  <c r="H58" i="5"/>
  <c r="G59" i="5"/>
  <c r="I59" i="5"/>
  <c r="K111" i="5"/>
  <c r="H60" i="5"/>
  <c r="K112" i="5"/>
  <c r="H61" i="5"/>
  <c r="K113" i="5"/>
  <c r="H62" i="5"/>
  <c r="K114" i="5"/>
  <c r="H63" i="5"/>
  <c r="K115" i="5"/>
  <c r="H64" i="5"/>
  <c r="K116" i="5"/>
  <c r="H65" i="5"/>
  <c r="G66" i="5"/>
  <c r="I66" i="5"/>
  <c r="K118" i="5"/>
  <c r="H67" i="5"/>
  <c r="G68" i="5"/>
  <c r="I68" i="5"/>
  <c r="K120" i="5"/>
  <c r="H81" i="5"/>
  <c r="H69" i="5"/>
  <c r="G70" i="5"/>
  <c r="I70" i="5"/>
  <c r="K122" i="5"/>
  <c r="H83" i="5"/>
  <c r="H71" i="5"/>
  <c r="G72" i="5"/>
  <c r="I72" i="5"/>
  <c r="K124" i="5"/>
  <c r="H85" i="5"/>
  <c r="H73" i="5"/>
  <c r="G74" i="5"/>
  <c r="I74" i="5"/>
  <c r="G75" i="5"/>
  <c r="I75" i="5"/>
  <c r="K127" i="5"/>
  <c r="G79" i="5"/>
  <c r="H76" i="5"/>
  <c r="I77" i="5"/>
  <c r="H79" i="5"/>
  <c r="H82" i="5"/>
  <c r="H84" i="5"/>
  <c r="H88" i="5"/>
  <c r="K146" i="5"/>
  <c r="H107" i="5"/>
  <c r="I96" i="5"/>
  <c r="K148" i="5"/>
  <c r="H109" i="5"/>
  <c r="H108" i="5"/>
  <c r="G100" i="5"/>
  <c r="I98" i="5"/>
  <c r="K196" i="5"/>
  <c r="H157" i="5"/>
  <c r="G148" i="5"/>
  <c r="K202" i="5"/>
  <c r="H163" i="5"/>
  <c r="G154" i="5"/>
  <c r="I84" i="5"/>
  <c r="G86" i="5"/>
  <c r="I86" i="5"/>
  <c r="G88" i="5"/>
  <c r="I88" i="5"/>
  <c r="G90" i="5"/>
  <c r="I90" i="5"/>
  <c r="G92" i="5"/>
  <c r="I92" i="5"/>
  <c r="G94" i="5"/>
  <c r="I94" i="5"/>
  <c r="I95" i="5"/>
  <c r="I97" i="5"/>
  <c r="G99" i="5"/>
  <c r="I99" i="5"/>
  <c r="G101" i="5"/>
  <c r="I101" i="5"/>
  <c r="G103" i="5"/>
  <c r="I103" i="5"/>
  <c r="G105" i="5"/>
  <c r="I105" i="5"/>
  <c r="G107" i="5"/>
  <c r="I107" i="5"/>
  <c r="G108" i="5"/>
  <c r="I108" i="5"/>
  <c r="G109" i="5"/>
  <c r="I109" i="5"/>
  <c r="G110" i="5"/>
  <c r="I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K184" i="5"/>
  <c r="H133" i="5"/>
  <c r="H134" i="5"/>
  <c r="K186" i="5"/>
  <c r="I186" i="5"/>
  <c r="I184" i="5"/>
  <c r="H135" i="5"/>
  <c r="J135" i="5"/>
  <c r="K187" i="5"/>
  <c r="H136" i="5"/>
  <c r="J136" i="5"/>
  <c r="K188" i="5"/>
  <c r="H137" i="5"/>
  <c r="J137" i="5"/>
  <c r="K189" i="5"/>
  <c r="H138" i="5"/>
  <c r="J138" i="5"/>
  <c r="K190" i="5"/>
  <c r="H139" i="5"/>
  <c r="J139" i="5"/>
  <c r="K191" i="5"/>
  <c r="H140" i="5"/>
  <c r="J140" i="5"/>
  <c r="K192" i="5"/>
  <c r="H141" i="5"/>
  <c r="K193" i="5"/>
  <c r="H142" i="5"/>
  <c r="K194" i="5"/>
  <c r="H143" i="5"/>
  <c r="E144" i="5"/>
  <c r="G144" i="5"/>
  <c r="I144" i="5"/>
  <c r="H145" i="5"/>
  <c r="K197" i="5"/>
  <c r="H146" i="5"/>
  <c r="K198" i="5"/>
  <c r="H147" i="5"/>
  <c r="K199" i="5"/>
  <c r="H148" i="5"/>
  <c r="K200" i="5"/>
  <c r="H149" i="5"/>
  <c r="K201" i="5"/>
  <c r="H150" i="5"/>
  <c r="E151" i="5"/>
  <c r="G151" i="5"/>
  <c r="I151" i="5"/>
  <c r="G152" i="5"/>
  <c r="I152" i="5"/>
  <c r="K152" i="5"/>
  <c r="G153" i="5"/>
  <c r="I153" i="5"/>
  <c r="I154" i="5"/>
  <c r="K154" i="5"/>
  <c r="G155" i="5"/>
  <c r="I155" i="5"/>
  <c r="G156" i="5"/>
  <c r="I156" i="5"/>
  <c r="G157" i="5"/>
  <c r="I157" i="5"/>
  <c r="G158" i="5"/>
  <c r="I158" i="5"/>
  <c r="G159" i="5"/>
  <c r="I159" i="5"/>
  <c r="K159" i="5"/>
  <c r="G160" i="5"/>
  <c r="I160" i="5"/>
  <c r="K160" i="5"/>
  <c r="G161" i="5"/>
  <c r="I161" i="5"/>
  <c r="K161" i="5"/>
  <c r="G162" i="5"/>
  <c r="I162" i="5"/>
  <c r="G163" i="5"/>
  <c r="I163" i="5"/>
  <c r="G164" i="5"/>
  <c r="I164" i="5"/>
  <c r="G165" i="5"/>
  <c r="I165" i="5"/>
  <c r="G166" i="5"/>
  <c r="I166" i="5"/>
  <c r="G167" i="5"/>
  <c r="I167" i="5"/>
  <c r="G168" i="5"/>
  <c r="I168" i="5"/>
  <c r="G169" i="5"/>
  <c r="I169" i="5"/>
  <c r="G170" i="5"/>
  <c r="I170" i="5"/>
  <c r="G171" i="5"/>
  <c r="I171" i="5"/>
  <c r="G172" i="5"/>
  <c r="I172" i="5"/>
  <c r="G173" i="5"/>
  <c r="I173" i="5"/>
  <c r="I174" i="5"/>
  <c r="G175" i="5"/>
  <c r="I175" i="5"/>
  <c r="I176" i="5"/>
  <c r="I177" i="5"/>
  <c r="I178" i="5"/>
  <c r="I179" i="5"/>
  <c r="I180" i="5"/>
  <c r="I181" i="5"/>
  <c r="I182" i="5"/>
  <c r="K183" i="5"/>
  <c r="H184" i="5"/>
  <c r="I185" i="5"/>
  <c r="K244" i="5"/>
  <c r="K246" i="5"/>
  <c r="G102" i="5"/>
  <c r="I106" i="5"/>
  <c r="H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41" i="5"/>
  <c r="I142" i="5"/>
  <c r="I143" i="5"/>
  <c r="G145" i="5"/>
  <c r="I145" i="5"/>
  <c r="G146" i="5"/>
  <c r="I146" i="5"/>
  <c r="I147" i="5"/>
  <c r="I148" i="5"/>
  <c r="G149" i="5"/>
  <c r="I149" i="5"/>
  <c r="G150" i="5"/>
  <c r="I150" i="5"/>
  <c r="H151" i="5"/>
  <c r="H152" i="5"/>
  <c r="H153" i="5"/>
  <c r="H154" i="5"/>
  <c r="H155" i="5"/>
  <c r="H158" i="5"/>
  <c r="H159" i="5"/>
  <c r="H160" i="5"/>
  <c r="H161" i="5"/>
  <c r="H162" i="5"/>
  <c r="H164" i="5"/>
  <c r="H165" i="5"/>
  <c r="H166" i="5"/>
  <c r="H167" i="5"/>
  <c r="H168" i="5"/>
  <c r="H169" i="5"/>
  <c r="H170" i="5"/>
  <c r="K222" i="5"/>
  <c r="H183" i="5"/>
  <c r="H171" i="5"/>
  <c r="H172" i="5"/>
  <c r="K224" i="5"/>
  <c r="H185" i="5"/>
  <c r="H173" i="5"/>
  <c r="H186" i="5"/>
  <c r="K225" i="5"/>
  <c r="H174" i="5"/>
  <c r="H187" i="5"/>
  <c r="K226" i="5"/>
  <c r="H175" i="5"/>
  <c r="K227" i="5"/>
  <c r="H188" i="5"/>
  <c r="H176" i="5"/>
  <c r="H189" i="5"/>
  <c r="K228" i="5"/>
  <c r="H177" i="5"/>
  <c r="K229" i="5"/>
  <c r="H190" i="5"/>
  <c r="H178" i="5"/>
  <c r="K230" i="5"/>
  <c r="H191" i="5"/>
  <c r="H179" i="5"/>
  <c r="H192" i="5"/>
  <c r="K231" i="5"/>
  <c r="H180" i="5"/>
  <c r="K232" i="5"/>
  <c r="H193" i="5"/>
  <c r="G184" i="5"/>
  <c r="H181" i="5"/>
  <c r="K233" i="5"/>
  <c r="H194" i="5"/>
  <c r="H182" i="5"/>
  <c r="K234" i="5"/>
  <c r="H195" i="5"/>
  <c r="G186" i="5"/>
  <c r="I183" i="5"/>
  <c r="K235" i="5"/>
  <c r="H196" i="5"/>
  <c r="G187" i="5"/>
  <c r="G185" i="5"/>
  <c r="K260" i="5"/>
  <c r="H221" i="5"/>
  <c r="G212" i="5"/>
  <c r="I187" i="5"/>
  <c r="G189" i="5"/>
  <c r="I189" i="5"/>
  <c r="G192" i="5"/>
  <c r="I192" i="5"/>
  <c r="K247" i="5"/>
  <c r="K248" i="5"/>
  <c r="H197" i="5"/>
  <c r="K249" i="5"/>
  <c r="H198" i="5"/>
  <c r="K250" i="5"/>
  <c r="H199" i="5"/>
  <c r="K251" i="5"/>
  <c r="H200" i="5"/>
  <c r="K252" i="5"/>
  <c r="H201" i="5"/>
  <c r="K253" i="5"/>
  <c r="H202" i="5"/>
  <c r="K254" i="5"/>
  <c r="H203" i="5"/>
  <c r="K255" i="5"/>
  <c r="H204" i="5"/>
  <c r="K256" i="5"/>
  <c r="H205" i="5"/>
  <c r="K257" i="5"/>
  <c r="H206" i="5"/>
  <c r="K258" i="5"/>
  <c r="H207" i="5"/>
  <c r="K259" i="5"/>
  <c r="H208" i="5"/>
  <c r="G209" i="5"/>
  <c r="I209" i="5"/>
  <c r="G210" i="5"/>
  <c r="I210" i="5"/>
  <c r="G211" i="5"/>
  <c r="I211" i="5"/>
  <c r="I212" i="5"/>
  <c r="G213" i="5"/>
  <c r="I213" i="5"/>
  <c r="G214" i="5"/>
  <c r="I214" i="5"/>
  <c r="G215" i="5"/>
  <c r="I215" i="5"/>
  <c r="G216" i="5"/>
  <c r="I216" i="5"/>
  <c r="G217" i="5"/>
  <c r="I217" i="5"/>
  <c r="G218" i="5"/>
  <c r="I218" i="5"/>
  <c r="G219" i="5"/>
  <c r="I219" i="5"/>
  <c r="G220" i="5"/>
  <c r="I220" i="5"/>
  <c r="G221" i="5"/>
  <c r="I221" i="5"/>
  <c r="G222" i="5"/>
  <c r="I222" i="5"/>
  <c r="G223" i="5"/>
  <c r="I223" i="5"/>
  <c r="G224" i="5"/>
  <c r="I224" i="5"/>
  <c r="G225" i="5"/>
  <c r="I225" i="5"/>
  <c r="G226" i="5"/>
  <c r="I226" i="5"/>
  <c r="G227" i="5"/>
  <c r="I227" i="5"/>
  <c r="I228" i="5"/>
  <c r="I229" i="5"/>
  <c r="I230" i="5"/>
  <c r="I231" i="5"/>
  <c r="I232" i="5"/>
  <c r="I233" i="5"/>
  <c r="I234" i="5"/>
  <c r="I235" i="5"/>
  <c r="I236" i="5"/>
  <c r="K236" i="5"/>
  <c r="I238" i="5"/>
  <c r="K239" i="5"/>
  <c r="J240" i="5"/>
  <c r="K241" i="5"/>
  <c r="L242" i="5"/>
  <c r="K243" i="5"/>
  <c r="J244" i="5"/>
  <c r="K245" i="5"/>
  <c r="L246" i="5"/>
  <c r="K299" i="5"/>
  <c r="G251" i="5"/>
  <c r="G250" i="5"/>
  <c r="G249" i="5"/>
  <c r="H260" i="5"/>
  <c r="I188" i="5"/>
  <c r="G190" i="5"/>
  <c r="I190" i="5"/>
  <c r="I191" i="5"/>
  <c r="I193" i="5"/>
  <c r="G194" i="5"/>
  <c r="I194" i="5"/>
  <c r="I195" i="5"/>
  <c r="G196" i="5"/>
  <c r="I196" i="5"/>
  <c r="I197" i="5"/>
  <c r="G198" i="5"/>
  <c r="I198" i="5"/>
  <c r="G199" i="5"/>
  <c r="I199" i="5"/>
  <c r="G200" i="5"/>
  <c r="I200" i="5"/>
  <c r="G201" i="5"/>
  <c r="I201" i="5"/>
  <c r="G202" i="5"/>
  <c r="I202" i="5"/>
  <c r="G203" i="5"/>
  <c r="I203" i="5"/>
  <c r="G204" i="5"/>
  <c r="I204" i="5"/>
  <c r="G205" i="5"/>
  <c r="I205" i="5"/>
  <c r="G206" i="5"/>
  <c r="I206" i="5"/>
  <c r="G207" i="5"/>
  <c r="I207" i="5"/>
  <c r="G208" i="5"/>
  <c r="I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2" i="5"/>
  <c r="H223" i="5"/>
  <c r="H224" i="5"/>
  <c r="K276" i="5"/>
  <c r="H237" i="5"/>
  <c r="H225" i="5"/>
  <c r="K277" i="5"/>
  <c r="H238" i="5"/>
  <c r="H226" i="5"/>
  <c r="K278" i="5"/>
  <c r="H239" i="5"/>
  <c r="H227" i="5"/>
  <c r="K279" i="5"/>
  <c r="H240" i="5"/>
  <c r="H228" i="5"/>
  <c r="K280" i="5"/>
  <c r="H241" i="5"/>
  <c r="H229" i="5"/>
  <c r="K281" i="5"/>
  <c r="H242" i="5"/>
  <c r="H230" i="5"/>
  <c r="K282" i="5"/>
  <c r="H243" i="5"/>
  <c r="H231" i="5"/>
  <c r="K283" i="5"/>
  <c r="H244" i="5"/>
  <c r="H232" i="5"/>
  <c r="K284" i="5"/>
  <c r="H245" i="5"/>
  <c r="H233" i="5"/>
  <c r="K285" i="5"/>
  <c r="H246" i="5"/>
  <c r="H234" i="5"/>
  <c r="K286" i="5"/>
  <c r="H247" i="5"/>
  <c r="H235" i="5"/>
  <c r="K287" i="5"/>
  <c r="H248" i="5"/>
  <c r="H236" i="5"/>
  <c r="I237" i="5"/>
  <c r="G238" i="5"/>
  <c r="L239" i="5"/>
  <c r="J239" i="5"/>
  <c r="L241" i="5"/>
  <c r="J241" i="5"/>
  <c r="L243" i="5"/>
  <c r="J243" i="5"/>
  <c r="L245" i="5"/>
  <c r="J245" i="5"/>
  <c r="K300" i="5"/>
  <c r="G252" i="5"/>
  <c r="H261" i="5"/>
  <c r="K288" i="5"/>
  <c r="K289" i="5"/>
  <c r="K290" i="5"/>
  <c r="I290" i="5"/>
  <c r="I289" i="5"/>
  <c r="I288" i="5"/>
  <c r="K291" i="5"/>
  <c r="K292" i="5"/>
  <c r="K293" i="5"/>
  <c r="K294" i="5"/>
  <c r="K295" i="5"/>
  <c r="K296" i="5"/>
  <c r="K297" i="5"/>
  <c r="K298" i="5"/>
  <c r="J247" i="5"/>
  <c r="E248" i="5"/>
  <c r="G248" i="5"/>
  <c r="I248" i="5"/>
  <c r="H249" i="5"/>
  <c r="H250" i="5"/>
  <c r="H251" i="5"/>
  <c r="H252" i="5"/>
  <c r="H253" i="5"/>
  <c r="H254" i="5"/>
  <c r="H255" i="5"/>
  <c r="K307" i="5"/>
  <c r="H256" i="5"/>
  <c r="K308" i="5"/>
  <c r="H257" i="5"/>
  <c r="K309" i="5"/>
  <c r="H258" i="5"/>
  <c r="K310" i="5"/>
  <c r="H259" i="5"/>
  <c r="K311" i="5"/>
  <c r="K312" i="5"/>
  <c r="K313" i="5"/>
  <c r="H262" i="5"/>
  <c r="G263" i="5"/>
  <c r="I263" i="5"/>
  <c r="G264" i="5"/>
  <c r="I264" i="5"/>
  <c r="G265" i="5"/>
  <c r="I265" i="5"/>
  <c r="G266" i="5"/>
  <c r="I266" i="5"/>
  <c r="I267" i="5"/>
  <c r="G268" i="5"/>
  <c r="I268" i="5"/>
  <c r="G269" i="5"/>
  <c r="I269" i="5"/>
  <c r="G270" i="5"/>
  <c r="I270" i="5"/>
  <c r="G271" i="5"/>
  <c r="I271" i="5"/>
  <c r="G272" i="5"/>
  <c r="I272" i="5"/>
  <c r="G273" i="5"/>
  <c r="I273" i="5"/>
  <c r="G274" i="5"/>
  <c r="I274" i="5"/>
  <c r="G275" i="5"/>
  <c r="I275" i="5"/>
  <c r="G276" i="5"/>
  <c r="I276" i="5"/>
  <c r="G277" i="5"/>
  <c r="I277" i="5"/>
  <c r="I278" i="5"/>
  <c r="I279" i="5"/>
  <c r="I280" i="5"/>
  <c r="I281" i="5"/>
  <c r="I282" i="5"/>
  <c r="I283" i="5"/>
  <c r="I284" i="5"/>
  <c r="I285" i="5"/>
  <c r="I286" i="5"/>
  <c r="I287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H263" i="5"/>
  <c r="K315" i="5"/>
  <c r="K314" i="5"/>
  <c r="H264" i="5"/>
  <c r="H265" i="5"/>
  <c r="H266" i="5"/>
  <c r="H267" i="5"/>
  <c r="H268" i="5"/>
  <c r="H269" i="5"/>
  <c r="H270" i="5"/>
  <c r="H271" i="5"/>
  <c r="H272" i="5"/>
  <c r="H273" i="5"/>
  <c r="H274" i="5"/>
  <c r="K326" i="5"/>
  <c r="H287" i="5"/>
  <c r="H275" i="5"/>
  <c r="K327" i="5"/>
  <c r="H288" i="5"/>
  <c r="H276" i="5"/>
  <c r="K328" i="5"/>
  <c r="H289" i="5"/>
  <c r="H277" i="5"/>
  <c r="K329" i="5"/>
  <c r="H290" i="5"/>
  <c r="H278" i="5"/>
  <c r="K330" i="5"/>
  <c r="H291" i="5"/>
  <c r="H279" i="5"/>
  <c r="K331" i="5"/>
  <c r="H292" i="5"/>
  <c r="H280" i="5"/>
  <c r="K332" i="5"/>
  <c r="H293" i="5"/>
  <c r="H281" i="5"/>
  <c r="K333" i="5"/>
  <c r="H294" i="5"/>
  <c r="H282" i="5"/>
  <c r="K334" i="5"/>
  <c r="H295" i="5"/>
  <c r="H283" i="5"/>
  <c r="K335" i="5"/>
  <c r="H296" i="5"/>
  <c r="H284" i="5"/>
  <c r="K336" i="5"/>
  <c r="G288" i="5"/>
  <c r="H297" i="5"/>
  <c r="H285" i="5"/>
  <c r="K337" i="5"/>
  <c r="G289" i="5"/>
  <c r="H298" i="5"/>
  <c r="H286" i="5"/>
  <c r="G287" i="5"/>
  <c r="K342" i="5"/>
  <c r="I342" i="5"/>
  <c r="I341" i="5"/>
  <c r="I340" i="5"/>
  <c r="I339" i="5"/>
  <c r="I338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37" i="5"/>
  <c r="I336" i="5"/>
  <c r="I335" i="5"/>
  <c r="I334" i="5"/>
  <c r="I333" i="5"/>
  <c r="I332" i="5"/>
  <c r="J291" i="5"/>
  <c r="J292" i="5"/>
  <c r="J293" i="5"/>
  <c r="H299" i="5"/>
  <c r="G300" i="5"/>
  <c r="I300" i="5"/>
  <c r="G301" i="5"/>
  <c r="I301" i="5"/>
  <c r="G302" i="5"/>
  <c r="I302" i="5"/>
  <c r="G303" i="5"/>
  <c r="I303" i="5"/>
  <c r="G304" i="5"/>
  <c r="I304" i="5"/>
  <c r="G305" i="5"/>
  <c r="I305" i="5"/>
  <c r="G306" i="5"/>
  <c r="I306" i="5"/>
  <c r="G307" i="5"/>
  <c r="I307" i="5"/>
  <c r="G308" i="5"/>
  <c r="I308" i="5"/>
  <c r="G309" i="5"/>
  <c r="I309" i="5"/>
  <c r="G310" i="5"/>
  <c r="I310" i="5"/>
  <c r="G311" i="5"/>
  <c r="I311" i="5"/>
  <c r="G312" i="5"/>
  <c r="I312" i="5"/>
  <c r="G313" i="5"/>
  <c r="I313" i="5"/>
  <c r="G314" i="5"/>
  <c r="I314" i="5"/>
  <c r="G315" i="5"/>
  <c r="I315" i="5"/>
  <c r="G316" i="5"/>
  <c r="I316" i="5"/>
  <c r="G317" i="5"/>
  <c r="I317" i="5"/>
  <c r="G318" i="5"/>
  <c r="I319" i="5"/>
  <c r="G290" i="5"/>
  <c r="G291" i="5"/>
  <c r="G292" i="5"/>
  <c r="G293" i="5"/>
  <c r="G294" i="5"/>
  <c r="I294" i="5"/>
  <c r="G295" i="5"/>
  <c r="I295" i="5"/>
  <c r="I296" i="5"/>
  <c r="I297" i="5"/>
  <c r="I298" i="5"/>
  <c r="I299" i="5"/>
  <c r="H300" i="5"/>
  <c r="H301" i="5"/>
  <c r="H302" i="5"/>
  <c r="H303" i="5"/>
  <c r="H304" i="5"/>
  <c r="H305" i="5"/>
  <c r="H312" i="5"/>
  <c r="G320" i="5"/>
  <c r="H329" i="5"/>
  <c r="I318" i="5"/>
  <c r="G319" i="5"/>
  <c r="H330" i="5"/>
  <c r="H331" i="5"/>
  <c r="G332" i="5"/>
  <c r="G333" i="5"/>
  <c r="G334" i="5"/>
  <c r="G335" i="5"/>
  <c r="H338" i="5"/>
  <c r="H339" i="5"/>
  <c r="H340" i="5"/>
  <c r="G323" i="5"/>
  <c r="G324" i="5"/>
  <c r="G325" i="5"/>
  <c r="G326" i="5"/>
  <c r="G327" i="5"/>
  <c r="G328" i="5"/>
  <c r="J54" i="5" l="1"/>
  <c r="J50" i="5"/>
  <c r="J46" i="5"/>
  <c r="J43" i="5"/>
  <c r="J38" i="5"/>
  <c r="J35" i="5"/>
  <c r="J31" i="5"/>
  <c r="L347" i="5"/>
  <c r="J347" i="5"/>
  <c r="L349" i="5"/>
  <c r="J349" i="5"/>
  <c r="L351" i="5"/>
  <c r="J351" i="5"/>
  <c r="J353" i="5"/>
  <c r="L353" i="5"/>
  <c r="L346" i="5"/>
  <c r="J346" i="5"/>
  <c r="L348" i="5"/>
  <c r="J348" i="5"/>
  <c r="L350" i="5"/>
  <c r="J350" i="5"/>
  <c r="J352" i="5"/>
  <c r="L352" i="5"/>
  <c r="L298" i="5"/>
  <c r="J298" i="5"/>
  <c r="L296" i="5"/>
  <c r="J296" i="5"/>
  <c r="L333" i="5"/>
  <c r="J333" i="5"/>
  <c r="L335" i="5"/>
  <c r="J335" i="5"/>
  <c r="L337" i="5"/>
  <c r="J337" i="5"/>
  <c r="L320" i="5"/>
  <c r="J320" i="5"/>
  <c r="L322" i="5"/>
  <c r="J322" i="5"/>
  <c r="L324" i="5"/>
  <c r="J324" i="5"/>
  <c r="L326" i="5"/>
  <c r="J326" i="5"/>
  <c r="L328" i="5"/>
  <c r="J328" i="5"/>
  <c r="L330" i="5"/>
  <c r="J330" i="5"/>
  <c r="L338" i="5"/>
  <c r="J338" i="5"/>
  <c r="L340" i="5"/>
  <c r="J340" i="5"/>
  <c r="L342" i="5"/>
  <c r="J342" i="5"/>
  <c r="L343" i="5"/>
  <c r="J343" i="5"/>
  <c r="L262" i="5"/>
  <c r="J262" i="5"/>
  <c r="L260" i="5"/>
  <c r="J260" i="5"/>
  <c r="L258" i="5"/>
  <c r="J258" i="5"/>
  <c r="L256" i="5"/>
  <c r="J256" i="5"/>
  <c r="L254" i="5"/>
  <c r="J254" i="5"/>
  <c r="L252" i="5"/>
  <c r="J252" i="5"/>
  <c r="L250" i="5"/>
  <c r="J250" i="5"/>
  <c r="L287" i="5"/>
  <c r="J287" i="5"/>
  <c r="L285" i="5"/>
  <c r="J285" i="5"/>
  <c r="L283" i="5"/>
  <c r="J283" i="5"/>
  <c r="L281" i="5"/>
  <c r="J281" i="5"/>
  <c r="L279" i="5"/>
  <c r="J279" i="5"/>
  <c r="L277" i="5"/>
  <c r="J277" i="5"/>
  <c r="L276" i="5"/>
  <c r="J276" i="5"/>
  <c r="L275" i="5"/>
  <c r="J275" i="5"/>
  <c r="L274" i="5"/>
  <c r="J274" i="5"/>
  <c r="L273" i="5"/>
  <c r="J273" i="5"/>
  <c r="L272" i="5"/>
  <c r="J272" i="5"/>
  <c r="L271" i="5"/>
  <c r="J271" i="5"/>
  <c r="L270" i="5"/>
  <c r="J270" i="5"/>
  <c r="L269" i="5"/>
  <c r="J269" i="5"/>
  <c r="L268" i="5"/>
  <c r="J268" i="5"/>
  <c r="L267" i="5"/>
  <c r="J267" i="5"/>
  <c r="L248" i="5"/>
  <c r="J248" i="5"/>
  <c r="L288" i="5"/>
  <c r="J288" i="5"/>
  <c r="L290" i="5"/>
  <c r="J290" i="5"/>
  <c r="L237" i="5"/>
  <c r="J237" i="5"/>
  <c r="L208" i="5"/>
  <c r="J208" i="5"/>
  <c r="L207" i="5"/>
  <c r="J207" i="5"/>
  <c r="L206" i="5"/>
  <c r="J206" i="5"/>
  <c r="L205" i="5"/>
  <c r="J205" i="5"/>
  <c r="L204" i="5"/>
  <c r="J204" i="5"/>
  <c r="L203" i="5"/>
  <c r="J203" i="5"/>
  <c r="L202" i="5"/>
  <c r="J202" i="5"/>
  <c r="L201" i="5"/>
  <c r="J201" i="5"/>
  <c r="L200" i="5"/>
  <c r="J200" i="5"/>
  <c r="L199" i="5"/>
  <c r="J199" i="5"/>
  <c r="L198" i="5"/>
  <c r="J198" i="5"/>
  <c r="L197" i="5"/>
  <c r="J197" i="5"/>
  <c r="L194" i="5"/>
  <c r="J194" i="5"/>
  <c r="L193" i="5"/>
  <c r="J193" i="5"/>
  <c r="L190" i="5"/>
  <c r="J190" i="5"/>
  <c r="L188" i="5"/>
  <c r="J188" i="5"/>
  <c r="L238" i="5"/>
  <c r="J238" i="5"/>
  <c r="L236" i="5"/>
  <c r="J236" i="5"/>
  <c r="L234" i="5"/>
  <c r="J234" i="5"/>
  <c r="L232" i="5"/>
  <c r="J232" i="5"/>
  <c r="L230" i="5"/>
  <c r="J230" i="5"/>
  <c r="L228" i="5"/>
  <c r="J228" i="5"/>
  <c r="L211" i="5"/>
  <c r="J211" i="5"/>
  <c r="L210" i="5"/>
  <c r="J210" i="5"/>
  <c r="L209" i="5"/>
  <c r="J209" i="5"/>
  <c r="L147" i="5"/>
  <c r="J147" i="5"/>
  <c r="L142" i="5"/>
  <c r="J142" i="5"/>
  <c r="L134" i="5"/>
  <c r="J134" i="5"/>
  <c r="L132" i="5"/>
  <c r="J132" i="5"/>
  <c r="L130" i="5"/>
  <c r="J130" i="5"/>
  <c r="L128" i="5"/>
  <c r="J128" i="5"/>
  <c r="L126" i="5"/>
  <c r="J126" i="5"/>
  <c r="L124" i="5"/>
  <c r="J124" i="5"/>
  <c r="L122" i="5"/>
  <c r="J122" i="5"/>
  <c r="L120" i="5"/>
  <c r="J120" i="5"/>
  <c r="L118" i="5"/>
  <c r="J118" i="5"/>
  <c r="L116" i="5"/>
  <c r="J116" i="5"/>
  <c r="L114" i="5"/>
  <c r="J114" i="5"/>
  <c r="L112" i="5"/>
  <c r="J112" i="5"/>
  <c r="L182" i="5"/>
  <c r="J182" i="5"/>
  <c r="L180" i="5"/>
  <c r="J180" i="5"/>
  <c r="L178" i="5"/>
  <c r="J178" i="5"/>
  <c r="L176" i="5"/>
  <c r="J176" i="5"/>
  <c r="L173" i="5"/>
  <c r="J173" i="5"/>
  <c r="L172" i="5"/>
  <c r="J172" i="5"/>
  <c r="L171" i="5"/>
  <c r="J171" i="5"/>
  <c r="L170" i="5"/>
  <c r="J170" i="5"/>
  <c r="L169" i="5"/>
  <c r="J169" i="5"/>
  <c r="L168" i="5"/>
  <c r="J168" i="5"/>
  <c r="L167" i="5"/>
  <c r="J167" i="5"/>
  <c r="L166" i="5"/>
  <c r="J166" i="5"/>
  <c r="L165" i="5"/>
  <c r="J165" i="5"/>
  <c r="L164" i="5"/>
  <c r="J164" i="5"/>
  <c r="L163" i="5"/>
  <c r="J163" i="5"/>
  <c r="L162" i="5"/>
  <c r="J162" i="5"/>
  <c r="L160" i="5"/>
  <c r="J160" i="5"/>
  <c r="L154" i="5"/>
  <c r="J154" i="5"/>
  <c r="L152" i="5"/>
  <c r="J152" i="5"/>
  <c r="L151" i="5"/>
  <c r="J151" i="5"/>
  <c r="L144" i="5"/>
  <c r="J144" i="5"/>
  <c r="J184" i="5"/>
  <c r="L184" i="5"/>
  <c r="L110" i="5"/>
  <c r="J110" i="5"/>
  <c r="L109" i="5"/>
  <c r="J109" i="5"/>
  <c r="L108" i="5"/>
  <c r="J108" i="5"/>
  <c r="L107" i="5"/>
  <c r="J107" i="5"/>
  <c r="L105" i="5"/>
  <c r="J105" i="5"/>
  <c r="L103" i="5"/>
  <c r="J103" i="5"/>
  <c r="L101" i="5"/>
  <c r="J101" i="5"/>
  <c r="L99" i="5"/>
  <c r="J99" i="5"/>
  <c r="J97" i="5"/>
  <c r="L97" i="5"/>
  <c r="L94" i="5"/>
  <c r="J94" i="5"/>
  <c r="L92" i="5"/>
  <c r="J92" i="5"/>
  <c r="L90" i="5"/>
  <c r="J90" i="5"/>
  <c r="L88" i="5"/>
  <c r="J88" i="5"/>
  <c r="L86" i="5"/>
  <c r="J86" i="5"/>
  <c r="L84" i="5"/>
  <c r="J84" i="5"/>
  <c r="L96" i="5"/>
  <c r="J96" i="5"/>
  <c r="L72" i="5"/>
  <c r="J72" i="5"/>
  <c r="L68" i="5"/>
  <c r="J68" i="5"/>
  <c r="L66" i="5"/>
  <c r="J66" i="5"/>
  <c r="L59" i="5"/>
  <c r="J59" i="5"/>
  <c r="L57" i="5"/>
  <c r="J57" i="5"/>
  <c r="L89" i="5"/>
  <c r="J89" i="5"/>
  <c r="L100" i="5"/>
  <c r="J100" i="5"/>
  <c r="L104" i="5"/>
  <c r="J104" i="5"/>
  <c r="L81" i="5"/>
  <c r="J81" i="5"/>
  <c r="L80" i="5"/>
  <c r="J80" i="5"/>
  <c r="L73" i="5"/>
  <c r="J73" i="5"/>
  <c r="L71" i="5"/>
  <c r="J71" i="5"/>
  <c r="L69" i="5"/>
  <c r="J69" i="5"/>
  <c r="L65" i="5"/>
  <c r="J65" i="5"/>
  <c r="L64" i="5"/>
  <c r="J64" i="5"/>
  <c r="L63" i="5"/>
  <c r="J63" i="5"/>
  <c r="L62" i="5"/>
  <c r="J62" i="5"/>
  <c r="L58" i="5"/>
  <c r="J58" i="5"/>
  <c r="L79" i="5"/>
  <c r="J79" i="5"/>
  <c r="L318" i="5"/>
  <c r="J318" i="5"/>
  <c r="L299" i="5"/>
  <c r="J299" i="5"/>
  <c r="L297" i="5"/>
  <c r="J297" i="5"/>
  <c r="L295" i="5"/>
  <c r="J295" i="5"/>
  <c r="L294" i="5"/>
  <c r="J294" i="5"/>
  <c r="L319" i="5"/>
  <c r="J319" i="5"/>
  <c r="L317" i="5"/>
  <c r="J317" i="5"/>
  <c r="L316" i="5"/>
  <c r="J316" i="5"/>
  <c r="L315" i="5"/>
  <c r="J315" i="5"/>
  <c r="L314" i="5"/>
  <c r="J314" i="5"/>
  <c r="L313" i="5"/>
  <c r="J313" i="5"/>
  <c r="L312" i="5"/>
  <c r="J312" i="5"/>
  <c r="L311" i="5"/>
  <c r="J311" i="5"/>
  <c r="L310" i="5"/>
  <c r="J310" i="5"/>
  <c r="L309" i="5"/>
  <c r="J309" i="5"/>
  <c r="L308" i="5"/>
  <c r="J308" i="5"/>
  <c r="L307" i="5"/>
  <c r="J307" i="5"/>
  <c r="L306" i="5"/>
  <c r="J306" i="5"/>
  <c r="L305" i="5"/>
  <c r="J305" i="5"/>
  <c r="L304" i="5"/>
  <c r="J304" i="5"/>
  <c r="L303" i="5"/>
  <c r="J303" i="5"/>
  <c r="L302" i="5"/>
  <c r="J302" i="5"/>
  <c r="L301" i="5"/>
  <c r="J301" i="5"/>
  <c r="L300" i="5"/>
  <c r="J300" i="5"/>
  <c r="L332" i="5"/>
  <c r="J332" i="5"/>
  <c r="L334" i="5"/>
  <c r="J334" i="5"/>
  <c r="L336" i="5"/>
  <c r="J336" i="5"/>
  <c r="L344" i="5"/>
  <c r="J344" i="5"/>
  <c r="L321" i="5"/>
  <c r="J321" i="5"/>
  <c r="L323" i="5"/>
  <c r="J323" i="5"/>
  <c r="L325" i="5"/>
  <c r="J325" i="5"/>
  <c r="L327" i="5"/>
  <c r="J327" i="5"/>
  <c r="L329" i="5"/>
  <c r="J329" i="5"/>
  <c r="L331" i="5"/>
  <c r="J331" i="5"/>
  <c r="L339" i="5"/>
  <c r="J339" i="5"/>
  <c r="L341" i="5"/>
  <c r="J341" i="5"/>
  <c r="L261" i="5"/>
  <c r="J261" i="5"/>
  <c r="L259" i="5"/>
  <c r="J259" i="5"/>
  <c r="L257" i="5"/>
  <c r="J257" i="5"/>
  <c r="L255" i="5"/>
  <c r="J255" i="5"/>
  <c r="L253" i="5"/>
  <c r="J253" i="5"/>
  <c r="L251" i="5"/>
  <c r="J251" i="5"/>
  <c r="L249" i="5"/>
  <c r="J249" i="5"/>
  <c r="L286" i="5"/>
  <c r="J286" i="5"/>
  <c r="L284" i="5"/>
  <c r="J284" i="5"/>
  <c r="L282" i="5"/>
  <c r="J282" i="5"/>
  <c r="L280" i="5"/>
  <c r="J280" i="5"/>
  <c r="L278" i="5"/>
  <c r="J278" i="5"/>
  <c r="L266" i="5"/>
  <c r="J266" i="5"/>
  <c r="L265" i="5"/>
  <c r="J265" i="5"/>
  <c r="L264" i="5"/>
  <c r="J264" i="5"/>
  <c r="L263" i="5"/>
  <c r="J263" i="5"/>
  <c r="L289" i="5"/>
  <c r="J289" i="5"/>
  <c r="L196" i="5"/>
  <c r="J196" i="5"/>
  <c r="L195" i="5"/>
  <c r="J195" i="5"/>
  <c r="L191" i="5"/>
  <c r="J191" i="5"/>
  <c r="L235" i="5"/>
  <c r="J235" i="5"/>
  <c r="L233" i="5"/>
  <c r="J233" i="5"/>
  <c r="L231" i="5"/>
  <c r="J231" i="5"/>
  <c r="L229" i="5"/>
  <c r="J229" i="5"/>
  <c r="L227" i="5"/>
  <c r="J227" i="5"/>
  <c r="L226" i="5"/>
  <c r="J226" i="5"/>
  <c r="L225" i="5"/>
  <c r="J225" i="5"/>
  <c r="L224" i="5"/>
  <c r="J224" i="5"/>
  <c r="L223" i="5"/>
  <c r="J223" i="5"/>
  <c r="L222" i="5"/>
  <c r="J222" i="5"/>
  <c r="L221" i="5"/>
  <c r="J221" i="5"/>
  <c r="L220" i="5"/>
  <c r="J220" i="5"/>
  <c r="L219" i="5"/>
  <c r="J219" i="5"/>
  <c r="L218" i="5"/>
  <c r="J218" i="5"/>
  <c r="L217" i="5"/>
  <c r="J217" i="5"/>
  <c r="L216" i="5"/>
  <c r="J216" i="5"/>
  <c r="L215" i="5"/>
  <c r="J215" i="5"/>
  <c r="L214" i="5"/>
  <c r="J214" i="5"/>
  <c r="L213" i="5"/>
  <c r="J213" i="5"/>
  <c r="L212" i="5"/>
  <c r="J212" i="5"/>
  <c r="L192" i="5"/>
  <c r="J192" i="5"/>
  <c r="L189" i="5"/>
  <c r="J189" i="5"/>
  <c r="L187" i="5"/>
  <c r="J187" i="5"/>
  <c r="L183" i="5"/>
  <c r="J183" i="5"/>
  <c r="L150" i="5"/>
  <c r="J150" i="5"/>
  <c r="L149" i="5"/>
  <c r="J149" i="5"/>
  <c r="L148" i="5"/>
  <c r="J148" i="5"/>
  <c r="L146" i="5"/>
  <c r="J146" i="5"/>
  <c r="L145" i="5"/>
  <c r="J145" i="5"/>
  <c r="L143" i="5"/>
  <c r="J143" i="5"/>
  <c r="L141" i="5"/>
  <c r="J141" i="5"/>
  <c r="L133" i="5"/>
  <c r="J133" i="5"/>
  <c r="L131" i="5"/>
  <c r="J131" i="5"/>
  <c r="L129" i="5"/>
  <c r="J129" i="5"/>
  <c r="L127" i="5"/>
  <c r="J127" i="5"/>
  <c r="Q400" i="5"/>
  <c r="L125" i="5"/>
  <c r="J125" i="5"/>
  <c r="L123" i="5"/>
  <c r="J123" i="5"/>
  <c r="L121" i="5"/>
  <c r="J121" i="5"/>
  <c r="L119" i="5"/>
  <c r="J119" i="5"/>
  <c r="L117" i="5"/>
  <c r="J117" i="5"/>
  <c r="L115" i="5"/>
  <c r="J115" i="5"/>
  <c r="L113" i="5"/>
  <c r="J113" i="5"/>
  <c r="L111" i="5"/>
  <c r="J111" i="5"/>
  <c r="L106" i="5"/>
  <c r="J106" i="5"/>
  <c r="L185" i="5"/>
  <c r="J185" i="5"/>
  <c r="L181" i="5"/>
  <c r="J181" i="5"/>
  <c r="L179" i="5"/>
  <c r="J179" i="5"/>
  <c r="L177" i="5"/>
  <c r="J177" i="5"/>
  <c r="L175" i="5"/>
  <c r="J175" i="5"/>
  <c r="L174" i="5"/>
  <c r="J174" i="5"/>
  <c r="L161" i="5"/>
  <c r="J161" i="5"/>
  <c r="L159" i="5"/>
  <c r="J159" i="5"/>
  <c r="L158" i="5"/>
  <c r="J158" i="5"/>
  <c r="L157" i="5"/>
  <c r="J157" i="5"/>
  <c r="L156" i="5"/>
  <c r="J156" i="5"/>
  <c r="L155" i="5"/>
  <c r="J155" i="5"/>
  <c r="L153" i="5"/>
  <c r="J153" i="5"/>
  <c r="L186" i="5"/>
  <c r="N186" i="5" s="1"/>
  <c r="J186" i="5"/>
  <c r="J95" i="5"/>
  <c r="L95" i="5"/>
  <c r="L98" i="5"/>
  <c r="J98" i="5"/>
  <c r="L77" i="5"/>
  <c r="J77" i="5"/>
  <c r="L75" i="5"/>
  <c r="J75" i="5"/>
  <c r="L74" i="5"/>
  <c r="J74" i="5"/>
  <c r="L70" i="5"/>
  <c r="J70" i="5"/>
  <c r="L93" i="5"/>
  <c r="J93" i="5"/>
  <c r="L91" i="5"/>
  <c r="J91" i="5"/>
  <c r="L87" i="5"/>
  <c r="J87" i="5"/>
  <c r="L85" i="5"/>
  <c r="J85" i="5"/>
  <c r="L102" i="5"/>
  <c r="J102" i="5"/>
  <c r="L78" i="5"/>
  <c r="J78" i="5"/>
  <c r="L76" i="5"/>
  <c r="J76" i="5"/>
  <c r="L67" i="5"/>
  <c r="J67" i="5"/>
  <c r="L61" i="5"/>
  <c r="J61" i="5"/>
  <c r="L60" i="5"/>
  <c r="J60" i="5"/>
  <c r="L56" i="5"/>
  <c r="J56" i="5"/>
  <c r="L82" i="5"/>
  <c r="J82" i="5"/>
  <c r="R400" i="5" l="1"/>
  <c r="S399" i="5"/>
  <c r="O191" i="5"/>
  <c r="O188" i="5"/>
  <c r="O186" i="5"/>
  <c r="O185" i="5"/>
  <c r="O189" i="5"/>
  <c r="O187" i="5"/>
  <c r="O184" i="5"/>
  <c r="O183" i="5"/>
</calcChain>
</file>

<file path=xl/sharedStrings.xml><?xml version="1.0" encoding="utf-8"?>
<sst xmlns="http://schemas.openxmlformats.org/spreadsheetml/2006/main" count="706" uniqueCount="219">
  <si>
    <t>Invoice</t>
  </si>
  <si>
    <t>Number</t>
  </si>
  <si>
    <t>Date</t>
  </si>
  <si>
    <t>Amount</t>
  </si>
  <si>
    <t>Tax</t>
  </si>
  <si>
    <t>Terms</t>
  </si>
  <si>
    <t>Deposit only</t>
  </si>
  <si>
    <t>MC</t>
  </si>
  <si>
    <t>J.Rangel - resale</t>
  </si>
  <si>
    <t>MC, J.Rangel - resale</t>
  </si>
  <si>
    <t>Due, Revolution - resale</t>
  </si>
  <si>
    <t>Visa</t>
  </si>
  <si>
    <t>Due, Fred - resale</t>
  </si>
  <si>
    <t>Discover</t>
  </si>
  <si>
    <t>J.Rangel - resale (return)</t>
  </si>
  <si>
    <t>$80. Visa, Bal Due</t>
  </si>
  <si>
    <t>Due, J.Rangel - resale</t>
  </si>
  <si>
    <t>Visa, Border Patrol</t>
  </si>
  <si>
    <t>$178.88 due, Silvia</t>
  </si>
  <si>
    <t>Revolution - resale</t>
  </si>
  <si>
    <t>Due, Silvia</t>
  </si>
  <si>
    <t>Due</t>
  </si>
  <si>
    <t>Johnny Customs - resale</t>
  </si>
  <si>
    <t>M/C</t>
  </si>
  <si>
    <t>Done Rite - Resale</t>
  </si>
  <si>
    <t>Due, Chris F - resale</t>
  </si>
  <si>
    <t>Check</t>
  </si>
  <si>
    <t>$91.50 Due</t>
  </si>
  <si>
    <t>(Deposited $400. cash)</t>
  </si>
  <si>
    <t>$48.30 due</t>
  </si>
  <si>
    <t>Visa, $282.08 Due</t>
  </si>
  <si>
    <t>$250 cash, Bal MC</t>
  </si>
  <si>
    <t>Due, Gene</t>
  </si>
  <si>
    <t>Visa, J.Rangel - resale</t>
  </si>
  <si>
    <t>AmExp, HD Blk cruiser</t>
  </si>
  <si>
    <t>$201.76 due ('06 CBR1000)</t>
  </si>
  <si>
    <t>ESG - resale</t>
  </si>
  <si>
    <t>$22.79 Visa, Bal Cash</t>
  </si>
  <si>
    <t>$151.29 due</t>
  </si>
  <si>
    <t>Carlos G - MX</t>
  </si>
  <si>
    <t>J.Rangle - resale</t>
  </si>
  <si>
    <t>Visa, $70.70 due</t>
  </si>
  <si>
    <t>CP - TWK resale</t>
  </si>
  <si>
    <t>$94.62 Visa, Bal Cash</t>
  </si>
  <si>
    <t>MC, Return</t>
  </si>
  <si>
    <t>Due (addl to Inv 15223)</t>
  </si>
  <si>
    <t>$90.24 due</t>
  </si>
  <si>
    <t>Due, Triumph</t>
  </si>
  <si>
    <t>Due, ZX9R - Cardenas</t>
  </si>
  <si>
    <t>Due, Border Pat</t>
  </si>
  <si>
    <t>Cash</t>
  </si>
  <si>
    <t>Due, Scooter</t>
  </si>
  <si>
    <t>MC - Peter</t>
  </si>
  <si>
    <t>Due, Border Patrol</t>
  </si>
  <si>
    <t>Peter</t>
  </si>
  <si>
    <t>MC, $101.14 due</t>
  </si>
  <si>
    <t>Due, Michael</t>
  </si>
  <si>
    <t>Due, Addl to Inv 14794</t>
  </si>
  <si>
    <t>George, Revolution - resale</t>
  </si>
  <si>
    <t>Due, Luis</t>
  </si>
  <si>
    <t>Due, Carlos G - resale MX</t>
  </si>
  <si>
    <t>Due, Peter</t>
  </si>
  <si>
    <t>Sunday the 9th</t>
  </si>
  <si>
    <t>Due, Randy - at cost</t>
  </si>
  <si>
    <t>Due, Bike Rods - resale</t>
  </si>
  <si>
    <t>Johnny's Custom - resale</t>
  </si>
  <si>
    <t>Return Inv 15088</t>
  </si>
  <si>
    <t>Visa, Fred R - resale</t>
  </si>
  <si>
    <t>$98.33 due</t>
  </si>
  <si>
    <t>James Ind - resale</t>
  </si>
  <si>
    <t>$67.79 due</t>
  </si>
  <si>
    <t>Bike Rodz - resale</t>
  </si>
  <si>
    <t>Wire, Carlos G</t>
  </si>
  <si>
    <t>$77.53 Due</t>
  </si>
  <si>
    <t>$124.54 MC</t>
  </si>
  <si>
    <t>$68.25 Due</t>
  </si>
  <si>
    <t>$30.36 due</t>
  </si>
  <si>
    <t>Done Rite - resale</t>
  </si>
  <si>
    <t>Inv 14666</t>
  </si>
  <si>
    <t>M/C, Revolution - resale</t>
  </si>
  <si>
    <t>Visa, $143.59 due</t>
  </si>
  <si>
    <t>Visa, $29.77 due</t>
  </si>
  <si>
    <t>Due, Carlos G - MX</t>
  </si>
  <si>
    <t>Due, Bike Rodz - Resale</t>
  </si>
  <si>
    <t>Visa, Pueblo Tires</t>
  </si>
  <si>
    <t>$31.81 due, Johnnys friend</t>
  </si>
  <si>
    <t>Return</t>
  </si>
  <si>
    <t>Trade</t>
  </si>
  <si>
    <t>Visa, $309.70 due</t>
  </si>
  <si>
    <t>MC (actually chg'd on 10th)</t>
  </si>
  <si>
    <t>$300. due</t>
  </si>
  <si>
    <t>$100 trade for tank</t>
  </si>
  <si>
    <t>Check 1313</t>
  </si>
  <si>
    <t>Due, Honda Shadow</t>
  </si>
  <si>
    <t>Check 3556</t>
  </si>
  <si>
    <t>Fred - resale</t>
  </si>
  <si>
    <t>$200 cash, $83.29 Visa</t>
  </si>
  <si>
    <t>Due, ESG - resale</t>
  </si>
  <si>
    <t>The Car Store - resale</t>
  </si>
  <si>
    <t>Carlos G - Mexico</t>
  </si>
  <si>
    <t>Due (w/Inv 14850) - resale</t>
  </si>
  <si>
    <t>Due (w/14849, @ cost)</t>
  </si>
  <si>
    <t>MC, $191.87 due</t>
  </si>
  <si>
    <t>Due, Fred (BikeRodz) - resale</t>
  </si>
  <si>
    <t>Dons - Falfurious, resale</t>
  </si>
  <si>
    <t>Due, Bike Rodz - resale</t>
  </si>
  <si>
    <t>Deposit - 2007 Road King</t>
  </si>
  <si>
    <t>Due (Tue or Thur)</t>
  </si>
  <si>
    <t>Visa, $69.62 due</t>
  </si>
  <si>
    <t>$100 Pd on Inv 14896</t>
  </si>
  <si>
    <t>Due, Luis A</t>
  </si>
  <si>
    <t>$7 due, w/J.R. (Honda)</t>
  </si>
  <si>
    <t>Mastercard</t>
  </si>
  <si>
    <t>$105.88 due (Est)</t>
  </si>
  <si>
    <t>Joe Rangel - resale</t>
  </si>
  <si>
    <t>Due, Katanna</t>
  </si>
  <si>
    <t>Due, Aklarm</t>
  </si>
  <si>
    <t>$256.33 due</t>
  </si>
  <si>
    <t>Inv 14468</t>
  </si>
  <si>
    <t>$48.51 due</t>
  </si>
  <si>
    <t>$284.29 due</t>
  </si>
  <si>
    <t>Fred, Auto Mart - resale</t>
  </si>
  <si>
    <t>Visa, Carlos G - MX</t>
  </si>
  <si>
    <t>Due, Fred Auto Mart - resale</t>
  </si>
  <si>
    <t>$36.91 due</t>
  </si>
  <si>
    <t>Due, Polaris 4-Wheeler</t>
  </si>
  <si>
    <t>162.70 Visa, Bal cash</t>
  </si>
  <si>
    <t>Visa, $173. due</t>
  </si>
  <si>
    <t>$300.80 Visa, Bal Due</t>
  </si>
  <si>
    <t>$875. MC</t>
  </si>
  <si>
    <t>$66.30 due</t>
  </si>
  <si>
    <t>Visa, $54.65 + labor due</t>
  </si>
  <si>
    <t>$194.41 due, Chevo</t>
  </si>
  <si>
    <t>Due, Chevo</t>
  </si>
  <si>
    <t>MC, $91.61 due</t>
  </si>
  <si>
    <t>ESG - Resale</t>
  </si>
  <si>
    <t>148.97.</t>
  </si>
  <si>
    <t>Week ending</t>
  </si>
  <si>
    <t>Sales Receipts</t>
  </si>
  <si>
    <t>Invoices</t>
  </si>
  <si>
    <t>Excel Recorded</t>
  </si>
  <si>
    <t>Total for week</t>
  </si>
  <si>
    <t>4-week running average</t>
  </si>
  <si>
    <t>13-week running average</t>
  </si>
  <si>
    <t>YTD Wk Avg</t>
  </si>
  <si>
    <t>Annualized</t>
  </si>
  <si>
    <t>Moving Annual Sales</t>
  </si>
  <si>
    <t>YTD Dly Avg</t>
  </si>
  <si>
    <t>ytd wk*.3</t>
  </si>
  <si>
    <t>*52</t>
  </si>
  <si>
    <t>/12</t>
  </si>
  <si>
    <t>less shop</t>
  </si>
  <si>
    <t>net mo after tax</t>
  </si>
  <si>
    <t>10% base,</t>
  </si>
  <si>
    <t>inflation</t>
  </si>
  <si>
    <t>Final over base</t>
  </si>
  <si>
    <t>Final over 2011</t>
  </si>
  <si>
    <t>Monthly</t>
  </si>
  <si>
    <t>Weekly</t>
  </si>
  <si>
    <t>Daily</t>
  </si>
  <si>
    <t>Rent</t>
  </si>
  <si>
    <t>Electric</t>
  </si>
  <si>
    <t>Water</t>
  </si>
  <si>
    <t>Vonage</t>
  </si>
  <si>
    <t>Internet</t>
  </si>
  <si>
    <t>House</t>
  </si>
  <si>
    <t>Int</t>
  </si>
  <si>
    <t>Med</t>
  </si>
  <si>
    <t>Health Ins</t>
  </si>
  <si>
    <t>Water/Elec</t>
  </si>
  <si>
    <t>Ins</t>
  </si>
  <si>
    <t>Cell</t>
  </si>
  <si>
    <t>Total Sales by month</t>
  </si>
  <si>
    <t>Average weekly sales by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</si>
  <si>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</si>
  <si>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</si>
  <si>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</si>
  <si>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</si>
  <si>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</si>
  <si>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</si>
  <si>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</si>
  <si>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</si>
  <si>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</si>
  <si>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</si>
  <si>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</si>
  <si>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</si>
  <si>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RGV Cycle Stuff</t>
  </si>
  <si>
    <t>INVOICE</t>
  </si>
  <si>
    <t xml:space="preserve">DATE: </t>
  </si>
  <si>
    <t xml:space="preserve">INVOICE: </t>
  </si>
  <si>
    <t xml:space="preserve"> </t>
  </si>
  <si>
    <t>Bill To:</t>
  </si>
  <si>
    <t>Ship To:</t>
  </si>
  <si>
    <t>Cash Customer</t>
  </si>
  <si>
    <t>Texas</t>
  </si>
  <si>
    <t>USA</t>
  </si>
  <si>
    <t>P.O. #</t>
  </si>
  <si>
    <t>Sales Rep. Name</t>
  </si>
  <si>
    <t>Ship Date</t>
  </si>
  <si>
    <t>Ship Via</t>
  </si>
  <si>
    <t>Due Date</t>
  </si>
  <si>
    <t>Robert</t>
  </si>
  <si>
    <t>Product ID</t>
  </si>
  <si>
    <t>Description</t>
  </si>
  <si>
    <t>Quantity</t>
  </si>
  <si>
    <t>Unit Price</t>
  </si>
  <si>
    <t>Line Total</t>
  </si>
  <si>
    <t>some product</t>
  </si>
  <si>
    <t>another product</t>
  </si>
  <si>
    <t>SUBTOTAL</t>
  </si>
  <si>
    <t>TAX (8.25%)</t>
  </si>
  <si>
    <t>SHIPPING &amp; HANDLING</t>
  </si>
  <si>
    <t>TOTAL</t>
  </si>
  <si>
    <t>NOTES:</t>
  </si>
  <si>
    <t>PAID</t>
  </si>
  <si>
    <t>Use caution with new tires, "slippery" for the first 100 miles.                       Check all fastening nuts and bolts after 100 miles.</t>
  </si>
  <si>
    <t>TOTAL DUE</t>
  </si>
  <si>
    <t>956-688-8086</t>
  </si>
  <si>
    <t>THANK YOU FOR YOUR BUSINESS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</si>
</sst>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32" x14ac:knownFonts="1">
    <font>
      <sz val="11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00B050"/>
      <name val="Arial"/>
      <family val="2"/>
    </font>
    <font>
      <sz val="8"/>
      <color indexed="55"/>
      <name val="Arial"/>
      <family val="2"/>
    </font>
    <font>
      <sz val="8"/>
      <color indexed="17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24"/>
      <name val="Copperplate Gothic Bold"/>
      <family val="2"/>
    </font>
    <font>
      <b/>
      <sz val="24"/>
      <color indexed="55"/>
      <name val="Arial Black"/>
      <family val="2"/>
    </font>
    <font>
      <b/>
      <sz val="10"/>
      <name val="Arial Black"/>
      <family val="2"/>
    </font>
    <font>
      <b/>
      <sz val="10"/>
      <color indexed="8"/>
      <name val="Arial"/>
      <family val="2"/>
    </font>
    <font>
      <b/>
      <i/>
      <sz val="14"/>
      <name val="Copperplate Gothic Bold"/>
      <family val="2"/>
    </font>
    <font>
      <b/>
      <sz val="12"/>
      <name val="Copperplate Gothic Bold"/>
      <family val="2"/>
    </font>
    <font>
      <b/>
      <u/>
      <sz val="12"/>
      <name val="Copperplate Gothic Bold"/>
      <family val="2"/>
    </font>
    <font>
      <i/>
      <sz val="10"/>
      <name val="Arial"/>
      <family val="2"/>
    </font>
    <font>
      <b/>
      <sz val="14"/>
      <name val="Copperplate Gothic Bold"/>
      <family val="2"/>
    </font>
    <font>
      <b/>
      <i/>
      <sz val="12"/>
      <color indexed="8"/>
      <name val="Arial"/>
      <family val="2"/>
    </font>
    <font>
      <sz val="8"/>
      <color theme="1"/>
      <name val="Arial"/>
      <family val="2"/>
    </font>
    <font>
      <sz val="8"/>
      <color indexed="57"/>
      <name val="Arial"/>
      <family val="2"/>
    </font>
    <font>
      <sz val="8"/>
      <color indexed="9"/>
      <name val="Arial"/>
      <family val="2"/>
    </font>
    <font>
      <sz val="8"/>
      <color indexed="23"/>
      <name val="Arial"/>
      <family val="2"/>
    </font>
    <font>
      <b/>
      <sz val="8"/>
      <color indexed="9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2" fillId="0" borderId="0" xfId="0" applyFont="1"/>
    <xf numFmtId="15" fontId="2" fillId="0" borderId="0" xfId="0" applyNumberFormat="1" applyFont="1"/>
    <xf numFmtId="1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2" fillId="0" borderId="0" xfId="0" applyNumberFormat="1" applyFont="1" applyAlignment="1">
      <alignment horizontal="right"/>
    </xf>
    <xf numFmtId="15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 indent="1"/>
    </xf>
    <xf numFmtId="4" fontId="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 indent="1"/>
    </xf>
    <xf numFmtId="0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indent="1"/>
    </xf>
    <xf numFmtId="4" fontId="2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2" fillId="0" borderId="0" xfId="0" applyNumberFormat="1" applyFont="1" applyAlignment="1">
      <alignment horizontal="right" indent="1"/>
    </xf>
    <xf numFmtId="0" fontId="5" fillId="0" borderId="0" xfId="0" applyFont="1" applyFill="1"/>
    <xf numFmtId="2" fontId="2" fillId="0" borderId="0" xfId="0" applyNumberFormat="1" applyFont="1"/>
    <xf numFmtId="0" fontId="2" fillId="0" borderId="0" xfId="0" applyFont="1" applyAlignment="1">
      <alignment horizontal="left" indent="1"/>
    </xf>
    <xf numFmtId="40" fontId="2" fillId="0" borderId="0" xfId="0" applyNumberFormat="1" applyFont="1"/>
    <xf numFmtId="2" fontId="6" fillId="0" borderId="0" xfId="0" applyNumberFormat="1" applyFont="1"/>
    <xf numFmtId="0" fontId="2" fillId="0" borderId="0" xfId="0" applyFont="1" applyBorder="1"/>
    <xf numFmtId="15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/>
    <xf numFmtId="0" fontId="2" fillId="0" borderId="0" xfId="0" applyFont="1" applyBorder="1" applyAlignment="1">
      <alignment horizontal="left" indent="1"/>
    </xf>
    <xf numFmtId="4" fontId="7" fillId="0" borderId="0" xfId="0" applyNumberFormat="1" applyFont="1" applyFill="1"/>
    <xf numFmtId="4" fontId="7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 indent="1"/>
    </xf>
    <xf numFmtId="0" fontId="8" fillId="0" borderId="0" xfId="0" applyFont="1" applyBorder="1" applyAlignment="1" applyProtection="1">
      <alignment horizontal="left" vertical="center" indent="1"/>
      <protection locked="0"/>
    </xf>
    <xf numFmtId="0" fontId="0" fillId="2" borderId="0" xfId="0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4" fontId="0" fillId="0" borderId="0" xfId="0" applyNumberFormat="1" applyBorder="1" applyAlignment="1" applyProtection="1">
      <alignment horizontal="right" vertical="center"/>
      <protection locked="0"/>
    </xf>
    <xf numFmtId="15" fontId="2" fillId="0" borderId="0" xfId="0" applyNumberFormat="1" applyFont="1" applyAlignment="1">
      <alignment horizontal="left" indent="1"/>
    </xf>
    <xf numFmtId="4" fontId="2" fillId="0" borderId="0" xfId="0" applyNumberFormat="1" applyFont="1" applyFill="1"/>
    <xf numFmtId="164" fontId="3" fillId="0" borderId="0" xfId="0" applyNumberFormat="1" applyFont="1" applyFill="1"/>
    <xf numFmtId="2" fontId="2" fillId="0" borderId="0" xfId="0" applyNumberFormat="1" applyFont="1" applyFill="1"/>
    <xf numFmtId="4" fontId="2" fillId="3" borderId="0" xfId="0" applyNumberFormat="1" applyFont="1" applyFill="1"/>
    <xf numFmtId="4" fontId="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left" indent="1"/>
    </xf>
    <xf numFmtId="4" fontId="2" fillId="0" borderId="0" xfId="0" applyNumberFormat="1" applyFont="1" applyFill="1" applyAlignment="1">
      <alignment horizontal="right" indent="1"/>
    </xf>
    <xf numFmtId="4" fontId="2" fillId="0" borderId="0" xfId="0" applyNumberFormat="1" applyFont="1" applyFill="1" applyAlignment="1">
      <alignment horizontal="left" indent="1"/>
    </xf>
    <xf numFmtId="38" fontId="0" fillId="0" borderId="0" xfId="0" applyNumberFormat="1"/>
    <xf numFmtId="0" fontId="0" fillId="0" borderId="0" xfId="0" applyFill="1"/>
    <xf numFmtId="0" fontId="14" fillId="0" borderId="0" xfId="0" applyFont="1"/>
    <xf numFmtId="0" fontId="15" fillId="0" borderId="0" xfId="0" applyFont="1"/>
    <xf numFmtId="0" fontId="0" fillId="2" borderId="0" xfId="0" applyFill="1"/>
    <xf numFmtId="0" fontId="12" fillId="2" borderId="0" xfId="0" applyFont="1" applyFill="1" applyAlignment="1">
      <alignment horizontal="right"/>
    </xf>
    <xf numFmtId="0" fontId="0" fillId="4" borderId="2" xfId="0" applyFill="1" applyBorder="1"/>
    <xf numFmtId="0" fontId="18" fillId="2" borderId="0" xfId="0" applyFont="1" applyFill="1"/>
    <xf numFmtId="0" fontId="0" fillId="2" borderId="0" xfId="0" applyFill="1" applyProtection="1">
      <protection locked="0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2" borderId="8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13" xfId="0" applyFill="1" applyBorder="1" applyAlignment="1" applyProtection="1">
      <alignment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 applyProtection="1">
      <alignment vertical="center"/>
    </xf>
    <xf numFmtId="0" fontId="0" fillId="2" borderId="15" xfId="0" applyFill="1" applyBorder="1" applyAlignment="1">
      <alignment vertical="center"/>
    </xf>
    <xf numFmtId="0" fontId="20" fillId="2" borderId="0" xfId="0" applyFont="1" applyFill="1"/>
    <xf numFmtId="0" fontId="0" fillId="2" borderId="0" xfId="0" applyFill="1" applyAlignment="1">
      <alignment horizontal="right" vertical="center"/>
    </xf>
    <xf numFmtId="0" fontId="13" fillId="2" borderId="5" xfId="0" applyFont="1" applyFill="1" applyBorder="1"/>
    <xf numFmtId="0" fontId="21" fillId="2" borderId="0" xfId="0" applyFont="1" applyFill="1"/>
    <xf numFmtId="0" fontId="22" fillId="2" borderId="0" xfId="0" applyFont="1" applyFill="1"/>
    <xf numFmtId="0" fontId="12" fillId="2" borderId="0" xfId="0" applyFont="1" applyFill="1" applyAlignment="1">
      <alignment horizontal="right" vertical="center"/>
    </xf>
    <xf numFmtId="0" fontId="12" fillId="2" borderId="0" xfId="0" applyFont="1" applyFill="1"/>
    <xf numFmtId="0" fontId="26" fillId="0" borderId="0" xfId="0" applyFont="1"/>
    <xf numFmtId="40" fontId="26" fillId="0" borderId="0" xfId="0" applyNumberFormat="1" applyFont="1"/>
    <xf numFmtId="38" fontId="26" fillId="0" borderId="0" xfId="0" applyNumberFormat="1" applyFont="1"/>
    <xf numFmtId="0" fontId="26" fillId="0" borderId="0" xfId="0" applyFont="1" applyFill="1"/>
    <xf numFmtId="0" fontId="26" fillId="0" borderId="0" xfId="0" applyFont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14" fontId="26" fillId="0" borderId="0" xfId="0" applyNumberFormat="1" applyFont="1"/>
    <xf numFmtId="3" fontId="26" fillId="0" borderId="0" xfId="0" applyNumberFormat="1" applyFont="1"/>
    <xf numFmtId="2" fontId="26" fillId="0" borderId="0" xfId="0" applyNumberFormat="1" applyFont="1"/>
    <xf numFmtId="3" fontId="27" fillId="0" borderId="0" xfId="0" applyNumberFormat="1" applyFont="1"/>
    <xf numFmtId="38" fontId="26" fillId="0" borderId="0" xfId="0" applyNumberFormat="1" applyFont="1" applyFill="1"/>
    <xf numFmtId="4" fontId="28" fillId="0" borderId="0" xfId="0" applyNumberFormat="1" applyFont="1"/>
    <xf numFmtId="0" fontId="28" fillId="0" borderId="0" xfId="0" applyFont="1" applyAlignment="1">
      <alignment horizontal="left" indent="1"/>
    </xf>
    <xf numFmtId="0" fontId="28" fillId="0" borderId="0" xfId="0" quotePrefix="1" applyFont="1" applyAlignment="1">
      <alignment horizontal="left" indent="1"/>
    </xf>
    <xf numFmtId="164" fontId="28" fillId="0" borderId="0" xfId="0" applyNumberFormat="1" applyFont="1"/>
    <xf numFmtId="38" fontId="2" fillId="0" borderId="0" xfId="0" applyNumberFormat="1" applyFont="1"/>
    <xf numFmtId="38" fontId="3" fillId="0" borderId="0" xfId="0" applyNumberFormat="1" applyFont="1"/>
    <xf numFmtId="2" fontId="3" fillId="0" borderId="0" xfId="0" applyNumberFormat="1" applyFont="1"/>
    <xf numFmtId="165" fontId="29" fillId="0" borderId="0" xfId="0" applyNumberFormat="1" applyFont="1"/>
    <xf numFmtId="38" fontId="4" fillId="0" borderId="0" xfId="0" applyNumberFormat="1" applyFont="1"/>
    <xf numFmtId="2" fontId="27" fillId="0" borderId="0" xfId="0" applyNumberFormat="1" applyFont="1"/>
    <xf numFmtId="2" fontId="7" fillId="0" borderId="0" xfId="0" applyNumberFormat="1" applyFont="1"/>
    <xf numFmtId="0" fontId="4" fillId="0" borderId="0" xfId="0" applyFont="1"/>
    <xf numFmtId="9" fontId="26" fillId="0" borderId="0" xfId="0" applyNumberFormat="1" applyFont="1"/>
    <xf numFmtId="0" fontId="2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4" fontId="26" fillId="0" borderId="0" xfId="0" applyNumberFormat="1" applyFont="1"/>
    <xf numFmtId="38" fontId="4" fillId="0" borderId="0" xfId="0" applyNumberFormat="1" applyFont="1" applyFill="1"/>
    <xf numFmtId="0" fontId="26" fillId="0" borderId="0" xfId="0" applyFont="1" applyAlignment="1">
      <alignment horizontal="center"/>
    </xf>
    <xf numFmtId="164" fontId="26" fillId="0" borderId="0" xfId="0" applyNumberFormat="1" applyFont="1"/>
    <xf numFmtId="38" fontId="2" fillId="0" borderId="0" xfId="0" applyNumberFormat="1" applyFont="1" applyFill="1"/>
    <xf numFmtId="0" fontId="26" fillId="0" borderId="1" xfId="0" applyFont="1" applyBorder="1"/>
    <xf numFmtId="2" fontId="26" fillId="0" borderId="1" xfId="0" applyNumberFormat="1" applyFont="1" applyBorder="1"/>
    <xf numFmtId="165" fontId="28" fillId="0" borderId="0" xfId="0" applyNumberFormat="1" applyFont="1"/>
    <xf numFmtId="2" fontId="28" fillId="0" borderId="0" xfId="0" applyNumberFormat="1" applyFont="1"/>
    <xf numFmtId="164" fontId="30" fillId="0" borderId="0" xfId="0" applyNumberFormat="1" applyFont="1"/>
    <xf numFmtId="38" fontId="31" fillId="0" borderId="0" xfId="0" applyNumberFormat="1" applyFont="1"/>
    <xf numFmtId="2" fontId="31" fillId="0" borderId="0" xfId="0" applyNumberFormat="1" applyFont="1"/>
    <xf numFmtId="38" fontId="5" fillId="0" borderId="0" xfId="0" applyNumberFormat="1" applyFont="1" applyFill="1"/>
    <xf numFmtId="0" fontId="0" fillId="0" borderId="0" xfId="0" applyBorder="1" applyAlignment="1" applyProtection="1">
      <alignment horizontal="right" vertical="center"/>
      <protection locked="0"/>
    </xf>
    <xf numFmtId="4" fontId="0" fillId="0" borderId="0" xfId="0" applyNumberFormat="1" applyBorder="1" applyAlignment="1" applyProtection="1">
      <alignment horizontal="right" vertical="center"/>
      <protection locked="0"/>
    </xf>
    <xf numFmtId="0" fontId="24" fillId="2" borderId="0" xfId="0" applyFont="1" applyFill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4" fontId="13" fillId="2" borderId="18" xfId="0" applyNumberFormat="1" applyFont="1" applyFill="1" applyBorder="1" applyAlignment="1">
      <alignment horizontal="right" vertical="center"/>
    </xf>
    <xf numFmtId="4" fontId="13" fillId="2" borderId="3" xfId="0" applyNumberFormat="1" applyFont="1" applyFill="1" applyBorder="1" applyAlignment="1">
      <alignment horizontal="right" vertical="center"/>
    </xf>
    <xf numFmtId="4" fontId="13" fillId="2" borderId="18" xfId="0" applyNumberFormat="1" applyFont="1" applyFill="1" applyBorder="1" applyAlignment="1" applyProtection="1">
      <alignment horizontal="right" vertical="center"/>
      <protection locked="0"/>
    </xf>
    <xf numFmtId="4" fontId="13" fillId="2" borderId="3" xfId="0" applyNumberFormat="1" applyFont="1" applyFill="1" applyBorder="1" applyAlignment="1" applyProtection="1">
      <alignment horizontal="right" vertical="center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23" fillId="0" borderId="8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164" fontId="14" fillId="2" borderId="18" xfId="0" applyNumberFormat="1" applyFont="1" applyFill="1" applyBorder="1" applyAlignment="1">
      <alignment horizontal="right" vertical="center"/>
    </xf>
    <xf numFmtId="164" fontId="14" fillId="2" borderId="3" xfId="0" applyNumberFormat="1" applyFont="1" applyFill="1" applyBorder="1" applyAlignment="1">
      <alignment horizontal="right" vertical="center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4" fontId="0" fillId="0" borderId="11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4" fontId="11" fillId="0" borderId="11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center" vertical="center"/>
      <protection locked="0"/>
    </xf>
    <xf numFmtId="4" fontId="11" fillId="0" borderId="16" xfId="0" applyNumberFormat="1" applyFont="1" applyBorder="1" applyAlignment="1">
      <alignment horizontal="right" vertical="center"/>
    </xf>
    <xf numFmtId="4" fontId="11" fillId="0" borderId="17" xfId="0" applyNumberFormat="1" applyFont="1" applyBorder="1" applyAlignment="1">
      <alignment horizontal="righ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4" fontId="0" fillId="0" borderId="9" xfId="0" applyNumberFormat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15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15" fontId="0" fillId="2" borderId="0" xfId="0" applyNumberFormat="1" applyFill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20719964493227E-2"/>
          <c:y val="0.11184228490292986"/>
          <c:w val="0.73081970981217348"/>
          <c:h val="0.77302755741730933"/>
        </c:manualLayout>
      </c:layout>
      <c:lineChart>
        <c:grouping val="standard"/>
        <c:varyColors val="0"/>
        <c:ser>
          <c:idx val="0"/>
          <c:order val="0"/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881368"/>
        <c:axId val="322453824"/>
      </c:lineChart>
      <c:catAx>
        <c:axId val="278881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45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245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881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86660591353261"/>
          <c:y val="0.33881648017681998"/>
          <c:w val="0.10793251623781097"/>
          <c:h val="0.34868490122945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2" Type="http://schemas.openxmlformats.org/officeDocument/2006/relationships/image" Target="../media/image3.emf"/><Relationship Id="rId1" Type="http://schemas.openxmlformats.org/officeDocument/2006/relationships/customXml" Target="../ink/ink1.xml"/><Relationship Id="rId6" Type="http://schemas.openxmlformats.org/officeDocument/2006/relationships/image" Target="../media/image5.emf"/><Relationship Id="rId5" Type="http://schemas.openxmlformats.org/officeDocument/2006/relationships/customXml" Target="../ink/ink3.xml"/><Relationship Id="rId4" Type="http://schemas.openxmlformats.org/officeDocument/2006/relationships/image" Target="../media/image4.emf"/><Relationship Id="rId9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6</xdr:row>
      <xdr:rowOff>28575</xdr:rowOff>
    </xdr:from>
    <xdr:to>
      <xdr:col>8</xdr:col>
      <xdr:colOff>542925</xdr:colOff>
      <xdr:row>20</xdr:row>
      <xdr:rowOff>19050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>
              <a14:cpLocks xmlns:a14="http://schemas.microsoft.com/office/drawing/2010/main" noRot="1" noChangeAspect="1" noEditPoints="1" noChangeArrowheads="1" noChangeShapeType="1"/>
            </xdr14:cNvContentPartPr>
          </xdr14:nvContentPartPr>
          <xdr14:nvPr macro=""/>
          <xdr14:xfrm>
            <a:off x="3686175" y="1076325"/>
            <a:ext cx="1771650" cy="2257425"/>
          </xdr14:xfrm>
        </xdr:contentPart>
      </mc:Choice>
      <mc:Fallback xmlns="">
        <xdr:pic>
          <xdr:nvPicPr>
            <xdr:cNvPr id="2" name="Ink 1"/>
            <xdr:cNvPicPr>
              <a:picLocks noRot="1" noChangeAspect="1" noEditPoints="1" noChangeArrowheads="1" noChangeShapeType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676797" y="1067294"/>
              <a:ext cx="1790405" cy="227548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381000</xdr:colOff>
      <xdr:row>7</xdr:row>
      <xdr:rowOff>19050</xdr:rowOff>
    </xdr:from>
    <xdr:to>
      <xdr:col>8</xdr:col>
      <xdr:colOff>390525</xdr:colOff>
      <xdr:row>7</xdr:row>
      <xdr:rowOff>47625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/>
            <xdr14:cNvContentPartPr>
              <a14:cpLocks xmlns:a14="http://schemas.microsoft.com/office/drawing/2010/main" noRot="1" noChangeAspect="1" noEditPoints="1" noChangeArrowheads="1" noChangeShapeType="1"/>
            </xdr14:cNvContentPartPr>
          </xdr14:nvContentPartPr>
          <xdr14:nvPr macro=""/>
          <xdr14:xfrm>
            <a:off x="5295900" y="1228725"/>
            <a:ext cx="9525" cy="28575"/>
          </xdr14:xfrm>
        </xdr:contentPart>
      </mc:Choice>
      <mc:Fallback xmlns="">
        <xdr:pic>
          <xdr:nvPicPr>
            <xdr:cNvPr id="3" name="Ink 2"/>
            <xdr:cNvPicPr>
              <a:picLocks noRot="1" noChangeAspect="1" noEditPoints="1" noChangeArrowheads="1" noChangeShapeType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284643" y="1220086"/>
              <a:ext cx="32039" cy="45853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428625</xdr:colOff>
      <xdr:row>15</xdr:row>
      <xdr:rowOff>142875</xdr:rowOff>
    </xdr:from>
    <xdr:to>
      <xdr:col>8</xdr:col>
      <xdr:colOff>209550</xdr:colOff>
      <xdr:row>18</xdr:row>
      <xdr:rowOff>114300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/>
            <xdr14:cNvContentPartPr>
              <a14:cpLocks xmlns:a14="http://schemas.microsoft.com/office/drawing/2010/main" noRot="1" noChangeAspect="1" noEditPoints="1" noChangeArrowheads="1" noChangeShapeType="1"/>
            </xdr14:cNvContentPartPr>
          </xdr14:nvContentPartPr>
          <xdr14:nvPr macro=""/>
          <xdr14:xfrm>
            <a:off x="4124325" y="2647950"/>
            <a:ext cx="1000125" cy="457200"/>
          </xdr14:xfrm>
        </xdr:contentPart>
      </mc:Choice>
      <mc:Fallback xmlns="">
        <xdr:pic>
          <xdr:nvPicPr>
            <xdr:cNvPr id="4" name="Ink 3"/>
            <xdr:cNvPicPr>
              <a:picLocks noRot="1" noChangeAspect="1" noEditPoints="1" noChangeArrowheads="1" noChangeShapeType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114948" y="2638897"/>
              <a:ext cx="1018880" cy="47530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19050</xdr:colOff>
      <xdr:row>6</xdr:row>
      <xdr:rowOff>47625</xdr:rowOff>
    </xdr:from>
    <xdr:to>
      <xdr:col>13</xdr:col>
      <xdr:colOff>219075</xdr:colOff>
      <xdr:row>19</xdr:row>
      <xdr:rowOff>95250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Ink 4"/>
            <xdr14:cNvContentPartPr>
              <a14:cpLocks xmlns:a14="http://schemas.microsoft.com/office/drawing/2010/main" noRot="1" noChangeAspect="1" noEditPoints="1" noChangeArrowheads="1" noChangeShapeType="1"/>
            </xdr14:cNvContentPartPr>
          </xdr14:nvContentPartPr>
          <xdr14:nvPr macro=""/>
          <xdr14:xfrm>
            <a:off x="4933950" y="1095375"/>
            <a:ext cx="3248025" cy="2152650"/>
          </xdr14:xfrm>
        </xdr:contentPart>
      </mc:Choice>
      <mc:Fallback xmlns="">
        <xdr:pic>
          <xdr:nvPicPr>
            <xdr:cNvPr id="5" name="Ink 4"/>
            <xdr:cNvPicPr>
              <a:picLocks noRot="1" noChangeAspect="1" noEditPoints="1" noChangeArrowheads="1" noChangeShapeType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924586" y="1086320"/>
              <a:ext cx="3266754" cy="21707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323850</xdr:colOff>
      <xdr:row>20</xdr:row>
      <xdr:rowOff>142875</xdr:rowOff>
    </xdr:from>
    <xdr:to>
      <xdr:col>12</xdr:col>
      <xdr:colOff>295275</xdr:colOff>
      <xdr:row>38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152400</xdr:rowOff>
    </xdr:from>
    <xdr:to>
      <xdr:col>17</xdr:col>
      <xdr:colOff>133350</xdr:colOff>
      <xdr:row>8</xdr:row>
      <xdr:rowOff>66675</xdr:rowOff>
    </xdr:to>
    <xdr:pic>
      <xdr:nvPicPr>
        <xdr:cNvPr id="2" name="Picture 1" descr="TR-BCLogoLg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42900"/>
          <a:ext cx="31432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10</xdr:row>
      <xdr:rowOff>57150</xdr:rowOff>
    </xdr:from>
    <xdr:to>
      <xdr:col>34</xdr:col>
      <xdr:colOff>133350</xdr:colOff>
      <xdr:row>10</xdr:row>
      <xdr:rowOff>57150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8100" y="1676400"/>
          <a:ext cx="62484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161925</xdr:colOff>
      <xdr:row>35</xdr:row>
      <xdr:rowOff>152400</xdr:rowOff>
    </xdr:from>
    <xdr:to>
      <xdr:col>7</xdr:col>
      <xdr:colOff>0</xdr:colOff>
      <xdr:row>39</xdr:row>
      <xdr:rowOff>19050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781800"/>
          <a:ext cx="19812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123825</xdr:colOff>
      <xdr:row>17</xdr:row>
      <xdr:rowOff>142875</xdr:rowOff>
    </xdr:from>
    <xdr:to>
      <xdr:col>14</xdr:col>
      <xdr:colOff>0</xdr:colOff>
      <xdr:row>18</xdr:row>
      <xdr:rowOff>133350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2857500"/>
          <a:ext cx="21240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GV/20130330/Cash_Register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Invoices"/>
      <sheetName val="Ctrl_R"/>
      <sheetName val="Estimate"/>
      <sheetName val="Ctrl_G"/>
      <sheetName val="Mar-13"/>
      <sheetName val="Weekly"/>
      <sheetName val="Monthly"/>
      <sheetName val="LookupList"/>
      <sheetName val="Statement"/>
      <sheetName val="Feb-13"/>
      <sheetName val="Jan-13"/>
      <sheetName val="Dec-12"/>
      <sheetName val="Nov-12"/>
      <sheetName val="Oct-12"/>
      <sheetName val="Sep-12"/>
      <sheetName val="Aug-12"/>
      <sheetName val="Jul-12"/>
      <sheetName val="Jun-12"/>
      <sheetName val="May-12"/>
      <sheetName val="Apr-12"/>
      <sheetName val="Mar-12"/>
      <sheetName val="Feb-12"/>
      <sheetName val="Jan-12"/>
      <sheetName val="Dec-11"/>
      <sheetName val="Nov-11"/>
      <sheetName val="Oct-11"/>
      <sheetName val="Sep-11"/>
      <sheetName val="Aug-11"/>
      <sheetName val="Jul-11"/>
      <sheetName val="Jun-11"/>
      <sheetName val="May-11"/>
      <sheetName val="Apr-11"/>
      <sheetName val="Mar-11"/>
      <sheetName val="Feb-11"/>
      <sheetName val="Jan-11"/>
      <sheetName val="Master"/>
      <sheetName val="E_Master"/>
      <sheetName val="Master Register"/>
      <sheetName val="Due"/>
      <sheetName val="Perpetual"/>
      <sheetName val="Test Invo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0">
          <cell r="F30">
            <v>653.66999999999996</v>
          </cell>
        </row>
        <row r="31">
          <cell r="F31">
            <v>1742.01</v>
          </cell>
        </row>
        <row r="32">
          <cell r="F32">
            <v>1348.05</v>
          </cell>
        </row>
        <row r="33">
          <cell r="F33">
            <v>3165.85</v>
          </cell>
        </row>
        <row r="34">
          <cell r="F34">
            <v>2470.44</v>
          </cell>
        </row>
        <row r="35">
          <cell r="F35">
            <v>2102.29</v>
          </cell>
        </row>
        <row r="36">
          <cell r="F36">
            <v>4385.84</v>
          </cell>
        </row>
        <row r="37">
          <cell r="F37">
            <v>3176.69</v>
          </cell>
        </row>
        <row r="38">
          <cell r="F38">
            <v>3055.08</v>
          </cell>
        </row>
        <row r="39">
          <cell r="F39">
            <v>2907.36</v>
          </cell>
        </row>
        <row r="40">
          <cell r="F40">
            <v>2171.2399999999998</v>
          </cell>
        </row>
        <row r="41">
          <cell r="F41">
            <v>2243.6800000000003</v>
          </cell>
        </row>
        <row r="42">
          <cell r="F42">
            <v>2379.8000000000002</v>
          </cell>
        </row>
        <row r="43">
          <cell r="F43">
            <v>3310.99</v>
          </cell>
        </row>
        <row r="44">
          <cell r="F44">
            <v>2175.0699999999997</v>
          </cell>
        </row>
        <row r="45">
          <cell r="F45">
            <v>4629.42</v>
          </cell>
        </row>
        <row r="46">
          <cell r="F46">
            <v>3193.88</v>
          </cell>
        </row>
        <row r="47">
          <cell r="F47">
            <v>2535.84</v>
          </cell>
        </row>
        <row r="48">
          <cell r="F48">
            <v>3529.8769249999996</v>
          </cell>
        </row>
        <row r="49">
          <cell r="F49">
            <v>4832.9338749999997</v>
          </cell>
        </row>
        <row r="50">
          <cell r="F50">
            <v>1974.7984999999996</v>
          </cell>
        </row>
        <row r="51">
          <cell r="F51">
            <v>2257.84</v>
          </cell>
        </row>
        <row r="52">
          <cell r="F52">
            <v>2577</v>
          </cell>
        </row>
        <row r="53">
          <cell r="F53">
            <v>2731.97</v>
          </cell>
        </row>
        <row r="54">
          <cell r="F54">
            <v>2438.79</v>
          </cell>
        </row>
        <row r="55">
          <cell r="F55">
            <v>2485.88</v>
          </cell>
        </row>
        <row r="56">
          <cell r="F56">
            <v>1605.28</v>
          </cell>
        </row>
        <row r="57">
          <cell r="F57">
            <v>2252</v>
          </cell>
        </row>
        <row r="58">
          <cell r="F58">
            <v>3037.96</v>
          </cell>
        </row>
        <row r="59">
          <cell r="F59">
            <v>1597.49</v>
          </cell>
        </row>
        <row r="60">
          <cell r="F60">
            <v>3430.45</v>
          </cell>
        </row>
        <row r="61">
          <cell r="F61">
            <v>2450.17</v>
          </cell>
        </row>
        <row r="62">
          <cell r="F62">
            <v>2164.6999999999998</v>
          </cell>
        </row>
        <row r="63">
          <cell r="F63">
            <v>1924.25</v>
          </cell>
        </row>
        <row r="64">
          <cell r="F64">
            <v>3454.96</v>
          </cell>
        </row>
        <row r="65">
          <cell r="F65">
            <v>2153.65</v>
          </cell>
        </row>
        <row r="66">
          <cell r="F66">
            <v>2326.52</v>
          </cell>
        </row>
        <row r="67">
          <cell r="F67">
            <v>2882</v>
          </cell>
        </row>
        <row r="68">
          <cell r="F68">
            <v>1972.28</v>
          </cell>
        </row>
        <row r="69">
          <cell r="F69">
            <v>4457.9399999999996</v>
          </cell>
        </row>
        <row r="70">
          <cell r="F70">
            <v>3731.69</v>
          </cell>
        </row>
        <row r="71">
          <cell r="F71">
            <v>2253.16</v>
          </cell>
        </row>
        <row r="72">
          <cell r="F72">
            <v>1575</v>
          </cell>
        </row>
        <row r="73">
          <cell r="F73">
            <v>1805.86</v>
          </cell>
        </row>
        <row r="74">
          <cell r="F74">
            <v>3299.65</v>
          </cell>
        </row>
        <row r="75">
          <cell r="F75">
            <v>2709.4900000000002</v>
          </cell>
        </row>
        <row r="76">
          <cell r="F76">
            <v>2442.89</v>
          </cell>
        </row>
        <row r="77">
          <cell r="F77">
            <v>2021.7</v>
          </cell>
        </row>
        <row r="78">
          <cell r="F78">
            <v>2234.4699999999998</v>
          </cell>
        </row>
        <row r="79">
          <cell r="F79">
            <v>1539.43</v>
          </cell>
        </row>
        <row r="80">
          <cell r="F80">
            <v>1756.09</v>
          </cell>
        </row>
        <row r="81">
          <cell r="F81">
            <v>2028.2700000000002</v>
          </cell>
        </row>
        <row r="82">
          <cell r="F82">
            <v>4032.98</v>
          </cell>
        </row>
        <row r="83">
          <cell r="F83">
            <v>1194.68</v>
          </cell>
        </row>
        <row r="84">
          <cell r="F84">
            <v>2481.4299999999998</v>
          </cell>
        </row>
        <row r="85">
          <cell r="F85">
            <v>4484.8</v>
          </cell>
        </row>
        <row r="86">
          <cell r="F86">
            <v>3616.31</v>
          </cell>
        </row>
        <row r="87">
          <cell r="F87">
            <v>3817.54</v>
          </cell>
        </row>
        <row r="88">
          <cell r="F88">
            <v>4521.33</v>
          </cell>
        </row>
        <row r="89">
          <cell r="F89">
            <v>4916.37</v>
          </cell>
        </row>
        <row r="90">
          <cell r="F90">
            <v>4871.05</v>
          </cell>
        </row>
        <row r="91">
          <cell r="F91">
            <v>5659.78</v>
          </cell>
        </row>
        <row r="92">
          <cell r="F92">
            <v>5274.38</v>
          </cell>
        </row>
        <row r="93">
          <cell r="F93">
            <v>3703.66</v>
          </cell>
        </row>
        <row r="94">
          <cell r="F94">
            <v>3148.66</v>
          </cell>
        </row>
        <row r="95">
          <cell r="F95">
            <v>5473.9400000000005</v>
          </cell>
        </row>
        <row r="96">
          <cell r="F96">
            <v>4345.8</v>
          </cell>
        </row>
        <row r="97">
          <cell r="F97">
            <v>4225.7299999999996</v>
          </cell>
        </row>
        <row r="98">
          <cell r="F98">
            <v>4363.13</v>
          </cell>
        </row>
        <row r="99">
          <cell r="F99">
            <v>2626.9</v>
          </cell>
        </row>
        <row r="100">
          <cell r="F100">
            <v>3557.63</v>
          </cell>
        </row>
        <row r="101">
          <cell r="F101">
            <v>3364.22</v>
          </cell>
        </row>
        <row r="102">
          <cell r="F102">
            <v>5279.7</v>
          </cell>
        </row>
        <row r="103">
          <cell r="F103">
            <v>5455.43</v>
          </cell>
        </row>
        <row r="104">
          <cell r="F104">
            <v>3836.21</v>
          </cell>
        </row>
        <row r="105">
          <cell r="F105">
            <v>3129.65</v>
          </cell>
        </row>
        <row r="106">
          <cell r="F106">
            <v>4265.62</v>
          </cell>
        </row>
        <row r="107">
          <cell r="F107">
            <v>2922.58</v>
          </cell>
        </row>
        <row r="108">
          <cell r="F108">
            <v>1534.75</v>
          </cell>
        </row>
        <row r="109">
          <cell r="F109">
            <v>2209.5100000000002</v>
          </cell>
        </row>
        <row r="110">
          <cell r="F110">
            <v>2987.53</v>
          </cell>
        </row>
        <row r="111">
          <cell r="F111">
            <v>2576.2199999999998</v>
          </cell>
        </row>
        <row r="112">
          <cell r="F112">
            <v>2457.31</v>
          </cell>
        </row>
        <row r="113">
          <cell r="F113">
            <v>4326.58</v>
          </cell>
        </row>
        <row r="114">
          <cell r="F114">
            <v>3275.2</v>
          </cell>
        </row>
        <row r="115">
          <cell r="F115">
            <v>3181.78</v>
          </cell>
        </row>
        <row r="116">
          <cell r="F116">
            <v>4100.95</v>
          </cell>
        </row>
        <row r="117">
          <cell r="F117">
            <v>3400.43</v>
          </cell>
        </row>
        <row r="118">
          <cell r="F118">
            <v>3346.62</v>
          </cell>
        </row>
        <row r="119">
          <cell r="F119">
            <v>3692.52</v>
          </cell>
        </row>
        <row r="120">
          <cell r="F120">
            <v>2630.5</v>
          </cell>
        </row>
        <row r="121">
          <cell r="F121">
            <v>3903.28</v>
          </cell>
        </row>
        <row r="122">
          <cell r="F122">
            <v>5530.74</v>
          </cell>
        </row>
        <row r="123">
          <cell r="F123">
            <v>3259.31</v>
          </cell>
        </row>
        <row r="124">
          <cell r="F124">
            <v>2157.36</v>
          </cell>
        </row>
        <row r="125">
          <cell r="F125">
            <v>3669.93</v>
          </cell>
        </row>
        <row r="126">
          <cell r="F126">
            <v>2114.36</v>
          </cell>
        </row>
        <row r="127">
          <cell r="F127">
            <v>3646.14</v>
          </cell>
        </row>
        <row r="128">
          <cell r="F128">
            <v>5079.34</v>
          </cell>
        </row>
        <row r="129">
          <cell r="F129">
            <v>2977.4</v>
          </cell>
        </row>
        <row r="130">
          <cell r="F130">
            <v>2337.9</v>
          </cell>
        </row>
        <row r="131">
          <cell r="F131">
            <v>2549.14</v>
          </cell>
        </row>
        <row r="132">
          <cell r="F132">
            <v>2221.3000000000002</v>
          </cell>
        </row>
        <row r="133">
          <cell r="F133">
            <v>2986.06</v>
          </cell>
        </row>
        <row r="134">
          <cell r="F134">
            <v>1797.27</v>
          </cell>
        </row>
        <row r="135">
          <cell r="F135">
            <v>3639.67</v>
          </cell>
        </row>
        <row r="136">
          <cell r="F136">
            <v>2208.2199999999998</v>
          </cell>
        </row>
        <row r="137">
          <cell r="F137">
            <v>2076.41</v>
          </cell>
        </row>
        <row r="138">
          <cell r="F138">
            <v>4529.95</v>
          </cell>
        </row>
        <row r="139">
          <cell r="F139">
            <v>3106.23</v>
          </cell>
        </row>
        <row r="140">
          <cell r="F140">
            <v>3798.56</v>
          </cell>
        </row>
        <row r="141">
          <cell r="F141">
            <v>5387.82</v>
          </cell>
        </row>
        <row r="142">
          <cell r="F142">
            <v>5108.45</v>
          </cell>
        </row>
        <row r="143">
          <cell r="F143">
            <v>4703.1000000000004</v>
          </cell>
        </row>
        <row r="144">
          <cell r="F144">
            <v>5316.62</v>
          </cell>
        </row>
        <row r="145">
          <cell r="F145">
            <v>3592.87</v>
          </cell>
        </row>
        <row r="146">
          <cell r="F146">
            <v>5672.72</v>
          </cell>
        </row>
        <row r="147">
          <cell r="F147">
            <v>5497.68</v>
          </cell>
        </row>
        <row r="148">
          <cell r="F148">
            <v>5378.84</v>
          </cell>
        </row>
        <row r="149">
          <cell r="F149">
            <v>7205.5</v>
          </cell>
        </row>
        <row r="150">
          <cell r="F150">
            <v>5426.16</v>
          </cell>
        </row>
        <row r="151">
          <cell r="F151">
            <v>5101.82</v>
          </cell>
        </row>
        <row r="152">
          <cell r="F152">
            <v>3991.55</v>
          </cell>
        </row>
        <row r="153">
          <cell r="F153">
            <v>4839.58</v>
          </cell>
        </row>
        <row r="154">
          <cell r="F154">
            <v>3885.5</v>
          </cell>
        </row>
        <row r="155">
          <cell r="F155">
            <v>3401.24</v>
          </cell>
        </row>
        <row r="156">
          <cell r="F156">
            <v>3143.07</v>
          </cell>
        </row>
        <row r="157">
          <cell r="F157">
            <v>3791.32</v>
          </cell>
        </row>
        <row r="158">
          <cell r="F158">
            <v>4821.84</v>
          </cell>
        </row>
        <row r="159">
          <cell r="F159">
            <v>4156.63</v>
          </cell>
        </row>
        <row r="160">
          <cell r="F160">
            <v>3576</v>
          </cell>
        </row>
        <row r="161">
          <cell r="F161">
            <v>4242.38</v>
          </cell>
        </row>
        <row r="162">
          <cell r="F162">
            <v>5119.13</v>
          </cell>
        </row>
        <row r="163">
          <cell r="F163">
            <v>2821.36</v>
          </cell>
        </row>
        <row r="164">
          <cell r="F164">
            <v>3305.18</v>
          </cell>
        </row>
        <row r="165">
          <cell r="F165">
            <v>3738.64</v>
          </cell>
        </row>
        <row r="166">
          <cell r="F166">
            <v>3817.62</v>
          </cell>
        </row>
        <row r="167">
          <cell r="F167">
            <v>4201.6499999999996</v>
          </cell>
        </row>
        <row r="168">
          <cell r="F168">
            <v>3130.62</v>
          </cell>
        </row>
        <row r="169">
          <cell r="F169">
            <v>5092.9799999999996</v>
          </cell>
        </row>
        <row r="170">
          <cell r="F170">
            <v>4728.1000000000004</v>
          </cell>
        </row>
        <row r="171">
          <cell r="F171">
            <v>4054.19</v>
          </cell>
        </row>
        <row r="172">
          <cell r="F172">
            <v>4674.6000000000004</v>
          </cell>
        </row>
        <row r="173">
          <cell r="F173">
            <v>4497.2</v>
          </cell>
        </row>
        <row r="174">
          <cell r="F174">
            <v>6016.51</v>
          </cell>
        </row>
        <row r="175">
          <cell r="F175">
            <v>4649.1400000000003</v>
          </cell>
        </row>
        <row r="176">
          <cell r="F176">
            <v>4989.4399999999996</v>
          </cell>
        </row>
        <row r="177">
          <cell r="F177">
            <v>2403.38</v>
          </cell>
        </row>
        <row r="178">
          <cell r="F178">
            <v>3473.63</v>
          </cell>
        </row>
        <row r="179">
          <cell r="F179">
            <v>3929.12</v>
          </cell>
        </row>
        <row r="180">
          <cell r="F180">
            <v>3619.49</v>
          </cell>
        </row>
        <row r="181">
          <cell r="F181">
            <v>2306.5700000000002</v>
          </cell>
        </row>
        <row r="182">
          <cell r="F182">
            <v>3846.33</v>
          </cell>
        </row>
        <row r="183">
          <cell r="F183">
            <v>1999.83</v>
          </cell>
        </row>
        <row r="184">
          <cell r="F184">
            <v>1958.94</v>
          </cell>
        </row>
        <row r="185">
          <cell r="F185">
            <v>2466.0700000000002</v>
          </cell>
        </row>
        <row r="186">
          <cell r="F186">
            <v>4612.2700000000004</v>
          </cell>
        </row>
        <row r="187">
          <cell r="F187">
            <v>4625.3599999999997</v>
          </cell>
        </row>
        <row r="188">
          <cell r="F188">
            <v>3780.64</v>
          </cell>
        </row>
        <row r="189">
          <cell r="F189">
            <v>4104.0200000000004</v>
          </cell>
        </row>
        <row r="190">
          <cell r="F190">
            <v>5458.79</v>
          </cell>
        </row>
        <row r="191">
          <cell r="F191">
            <v>4507.26</v>
          </cell>
        </row>
        <row r="192">
          <cell r="F192">
            <v>5169.7</v>
          </cell>
        </row>
        <row r="193">
          <cell r="F193">
            <v>4554.07</v>
          </cell>
        </row>
        <row r="194">
          <cell r="F194">
            <v>6285.53</v>
          </cell>
        </row>
        <row r="195">
          <cell r="F195">
            <v>7084.53</v>
          </cell>
        </row>
        <row r="196">
          <cell r="F196">
            <v>8473.66</v>
          </cell>
        </row>
        <row r="197">
          <cell r="F197">
            <v>8654.56</v>
          </cell>
        </row>
        <row r="198">
          <cell r="F198">
            <v>5057.67</v>
          </cell>
        </row>
        <row r="199">
          <cell r="F199">
            <v>5062.13</v>
          </cell>
        </row>
        <row r="200">
          <cell r="F200">
            <v>7083.35</v>
          </cell>
        </row>
        <row r="201">
          <cell r="F201">
            <v>8543.08</v>
          </cell>
        </row>
        <row r="202">
          <cell r="F202">
            <v>5442.18</v>
          </cell>
        </row>
        <row r="203">
          <cell r="F203">
            <v>7410.49</v>
          </cell>
        </row>
        <row r="204">
          <cell r="F204">
            <v>5741.01</v>
          </cell>
        </row>
        <row r="205">
          <cell r="F205">
            <v>5192.8</v>
          </cell>
        </row>
        <row r="206">
          <cell r="F206">
            <v>6697.35</v>
          </cell>
        </row>
        <row r="207">
          <cell r="F207">
            <v>5121.3500000000004</v>
          </cell>
        </row>
        <row r="208">
          <cell r="F208">
            <v>3946.34</v>
          </cell>
        </row>
        <row r="209">
          <cell r="F209">
            <v>4793.1399999999994</v>
          </cell>
        </row>
        <row r="210">
          <cell r="F210">
            <v>4179.17</v>
          </cell>
        </row>
        <row r="211">
          <cell r="F211">
            <v>4670.3900000000003</v>
          </cell>
        </row>
        <row r="212">
          <cell r="F212">
            <v>5317.83</v>
          </cell>
        </row>
        <row r="213">
          <cell r="F213">
            <v>3481.06</v>
          </cell>
        </row>
        <row r="214">
          <cell r="F214">
            <v>4702.43</v>
          </cell>
        </row>
        <row r="215">
          <cell r="F215">
            <v>4339.5</v>
          </cell>
        </row>
        <row r="216">
          <cell r="F216">
            <v>4072.19</v>
          </cell>
        </row>
        <row r="217">
          <cell r="F217">
            <v>4113.1000000000004</v>
          </cell>
        </row>
        <row r="218">
          <cell r="F218">
            <v>4886.03</v>
          </cell>
        </row>
        <row r="219">
          <cell r="F219">
            <v>4326.3100000000004</v>
          </cell>
        </row>
        <row r="220">
          <cell r="F220">
            <v>5163.43</v>
          </cell>
        </row>
        <row r="221">
          <cell r="F221">
            <v>4674.6400000000003</v>
          </cell>
        </row>
        <row r="222">
          <cell r="F222">
            <v>3507.09</v>
          </cell>
        </row>
        <row r="223">
          <cell r="F223">
            <v>4933.63</v>
          </cell>
        </row>
        <row r="224">
          <cell r="F224">
            <v>5464.25</v>
          </cell>
        </row>
        <row r="225">
          <cell r="F225">
            <v>4883.78</v>
          </cell>
        </row>
        <row r="226">
          <cell r="F226">
            <v>8442.44</v>
          </cell>
        </row>
        <row r="227">
          <cell r="F227">
            <v>6771.8</v>
          </cell>
        </row>
        <row r="228">
          <cell r="F228">
            <v>6091.43</v>
          </cell>
        </row>
        <row r="229">
          <cell r="F229">
            <v>7245.03</v>
          </cell>
        </row>
        <row r="230">
          <cell r="F230">
            <v>6208.12</v>
          </cell>
        </row>
        <row r="231">
          <cell r="F231">
            <v>5640.24</v>
          </cell>
        </row>
        <row r="232">
          <cell r="F232">
            <v>3140.23</v>
          </cell>
        </row>
        <row r="233">
          <cell r="F233">
            <v>4616.17</v>
          </cell>
        </row>
        <row r="234">
          <cell r="F234">
            <v>5555.74</v>
          </cell>
        </row>
        <row r="235">
          <cell r="F235">
            <v>5804.34</v>
          </cell>
        </row>
        <row r="236">
          <cell r="F236">
            <v>2946.6</v>
          </cell>
        </row>
        <row r="237">
          <cell r="F237">
            <v>4664.6400000000003</v>
          </cell>
        </row>
        <row r="238">
          <cell r="F238">
            <v>3792.03</v>
          </cell>
        </row>
        <row r="239">
          <cell r="F239">
            <v>1562.35</v>
          </cell>
        </row>
        <row r="240">
          <cell r="F240">
            <v>2661.98</v>
          </cell>
        </row>
        <row r="241">
          <cell r="F241">
            <v>4486.0600000000004</v>
          </cell>
        </row>
        <row r="242">
          <cell r="F242">
            <v>4276.95</v>
          </cell>
        </row>
        <row r="243">
          <cell r="F243">
            <v>3509.57</v>
          </cell>
        </row>
        <row r="244">
          <cell r="F244">
            <v>8787.01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40.17647" units="1/cm"/>
          <inkml:channelProperty channel="Y" name="resolution" value="40.42105" units="1/cm"/>
        </inkml:channelProperties>
      </inkml:inkSource>
      <inkml:timestamp xml:id="ts0" timeString="2015-01-14T16:19:56.128"/>
    </inkml:context>
    <inkml:brush xml:id="br0">
      <inkml:brushProperty name="width" value="0.05292" units="cm"/>
      <inkml:brushProperty name="height" value="0.05292" units="cm"/>
      <inkml:brushProperty name="color" value="#FF0000"/>
      <inkml:brushProperty name="fitToCurve" value="1"/>
    </inkml:brush>
  </inkml:definitions>
  <inkml:trace contextRef="#ctx0" brushRef="#br0">4199 0</inkml:trace>
  <inkml:trace contextRef="#ctx0" brushRef="#br0" timeOffset="1">4326 697</inkml:trace>
  <inkml:trace contextRef="#ctx0" brushRef="#br0" timeOffset="2">4326 697</inkml:trace>
  <inkml:trace contextRef="#ctx0" brushRef="#br0" timeOffset="3">4920 553</inkml:trace>
  <inkml:trace contextRef="#ctx0" brushRef="#br0" timeOffset="4">4666 409</inkml:trace>
  <inkml:trace contextRef="#ctx0" brushRef="#br0" timeOffset="5">0 7381</inkml:trace>
  <inkml:trace contextRef="#ctx0" brushRef="#br0" timeOffset="6">0 7381</inkml:trace>
  <inkml:trace contextRef="#ctx0" brushRef="#br0" timeOffset="7">0 7381</inkml:trace>
  <inkml:trace contextRef="#ctx0" brushRef="#br0" timeOffset="8">0 7381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40.17647" units="1/cm"/>
          <inkml:channelProperty channel="Y" name="resolution" value="40.42105" units="1/cm"/>
        </inkml:channelProperties>
      </inkml:inkSource>
      <inkml:timestamp xml:id="ts0" timeString="2015-01-14T16:19:56.137"/>
    </inkml:context>
    <inkml:brush xml:id="br0">
      <inkml:brushProperty name="width" value="0.05292" units="cm"/>
      <inkml:brushProperty name="height" value="0.05292" units="cm"/>
      <inkml:brushProperty name="color" value="#FF0000"/>
      <inkml:brushProperty name="fitToCurve" value="1"/>
    </inkml:brush>
  </inkml:definitions>
  <inkml:trace contextRef="#ctx0" brushRef="#br0">25 0</inkml:trace>
  <inkml:trace contextRef="#ctx0" brushRef="#br0" timeOffset="1">25 0</inkml:trace>
  <inkml:trace contextRef="#ctx0" brushRef="#br0" timeOffset="2">0 78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40.17647" units="1/cm"/>
          <inkml:channelProperty channel="Y" name="resolution" value="40.42105" units="1/cm"/>
        </inkml:channelProperties>
      </inkml:inkSource>
      <inkml:timestamp xml:id="ts0" timeString="2015-01-14T16:19:56.140"/>
    </inkml:context>
    <inkml:brush xml:id="br0">
      <inkml:brushProperty name="width" value="0.05292" units="cm"/>
      <inkml:brushProperty name="height" value="0.05292" units="cm"/>
      <inkml:brushProperty name="color" value="#FF0000"/>
      <inkml:brushProperty name="fitToCurve" value="1"/>
    </inkml:brush>
  </inkml:definitions>
  <inkml:trace contextRef="#ctx0" brushRef="#br0">0 1119</inkml:trace>
  <inkml:trace contextRef="#ctx0" brushRef="#br0" timeOffset="1">2120 0,'-21'0</inkml:trace>
  <inkml:trace contextRef="#ctx0" brushRef="#br0" timeOffset="2">2777 1507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40.17647" units="1/cm"/>
          <inkml:channelProperty channel="Y" name="resolution" value="40.42105" units="1/cm"/>
        </inkml:channelProperties>
      </inkml:inkSource>
      <inkml:timestamp xml:id="ts0" timeString="2015-01-14T16:19:56.143"/>
    </inkml:context>
    <inkml:brush xml:id="br0">
      <inkml:brushProperty name="width" value="0.05292" units="cm"/>
      <inkml:brushProperty name="height" value="0.05292" units="cm"/>
      <inkml:brushProperty name="color" value="#FF0000"/>
      <inkml:brushProperty name="fitToCurve" value="1"/>
    </inkml:brush>
  </inkml:definitions>
  <inkml:trace contextRef="#ctx0" brushRef="#br0">9021 0</inkml:trace>
  <inkml:trace contextRef="#ctx0" brushRef="#br0" timeOffset="1">0 7010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0"/>
  <sheetViews>
    <sheetView tabSelected="1" topLeftCell="A2" workbookViewId="0">
      <pane ySplit="1" topLeftCell="A356" activePane="bottomLeft" state="frozen"/>
      <selection activeCell="A2" sqref="A2"/>
      <selection pane="bottomLeft" activeCell="D400" sqref="D400"/>
    </sheetView>
  </sheetViews>
  <sheetFormatPr defaultRowHeight="11.25" x14ac:dyDescent="0.2"/>
  <cols>
    <col min="1" max="1" width="11.28515625" style="77" bestFit="1" customWidth="1"/>
    <col min="2" max="2" width="3" style="77" customWidth="1"/>
    <col min="3" max="3" width="2.140625" style="77" customWidth="1"/>
    <col min="4" max="4" width="8.85546875" style="77" customWidth="1"/>
    <col min="5" max="5" width="8.7109375" style="77" customWidth="1"/>
    <col min="6" max="6" width="9.85546875" style="78" bestFit="1" customWidth="1"/>
    <col min="7" max="8" width="7.140625" style="77" bestFit="1" customWidth="1"/>
    <col min="9" max="9" width="6.5703125" style="77" bestFit="1" customWidth="1"/>
    <col min="10" max="10" width="8.7109375" style="77" bestFit="1" customWidth="1"/>
    <col min="11" max="11" width="8.42578125" style="77" customWidth="1"/>
    <col min="12" max="12" width="7.5703125" style="77" customWidth="1"/>
    <col min="13" max="14" width="9.28515625" style="77" customWidth="1"/>
    <col min="15" max="15" width="10.140625" style="77" customWidth="1"/>
    <col min="16" max="16" width="10" style="77" bestFit="1" customWidth="1"/>
    <col min="17" max="17" width="10.42578125" style="77" bestFit="1" customWidth="1"/>
    <col min="18" max="19" width="9.140625" style="77"/>
    <col min="20" max="20" width="8.140625" style="77" customWidth="1"/>
    <col min="21" max="16384" width="9.140625" style="77"/>
  </cols>
  <sheetData>
    <row r="1" spans="1:12" hidden="1" x14ac:dyDescent="0.2">
      <c r="B1" s="78" t="e">
        <f>+#REF!</f>
        <v>#REF!</v>
      </c>
      <c r="C1" s="78" t="e">
        <f>+#REF!</f>
        <v>#REF!</v>
      </c>
      <c r="D1" s="78" t="e">
        <f>SUM(#REF!)+SUM(#REF!)+SUM(#REF!)</f>
        <v>#REF!</v>
      </c>
      <c r="F1" s="79" t="e">
        <f>SUM(B1:D1)</f>
        <v>#REF!</v>
      </c>
      <c r="G1" s="79">
        <f>SUM(F4:F75)</f>
        <v>134277.51929999999</v>
      </c>
      <c r="I1" s="80"/>
    </row>
    <row r="2" spans="1:12" ht="67.5" x14ac:dyDescent="0.2">
      <c r="A2" s="81" t="s">
        <v>137</v>
      </c>
      <c r="B2" s="81" t="s">
        <v>138</v>
      </c>
      <c r="C2" s="81" t="s">
        <v>139</v>
      </c>
      <c r="D2" s="81" t="s">
        <v>140</v>
      </c>
      <c r="F2" s="81" t="s">
        <v>141</v>
      </c>
      <c r="G2" s="81" t="s">
        <v>142</v>
      </c>
      <c r="H2" s="81" t="s">
        <v>143</v>
      </c>
      <c r="I2" s="82" t="s">
        <v>144</v>
      </c>
      <c r="J2" s="82" t="s">
        <v>145</v>
      </c>
      <c r="K2" s="82" t="s">
        <v>146</v>
      </c>
      <c r="L2" s="82" t="s">
        <v>147</v>
      </c>
    </row>
    <row r="3" spans="1:12" x14ac:dyDescent="0.2">
      <c r="A3" s="81"/>
      <c r="F3" s="81"/>
      <c r="I3" s="80"/>
    </row>
    <row r="4" spans="1:12" x14ac:dyDescent="0.2">
      <c r="A4" s="83">
        <v>39635</v>
      </c>
      <c r="B4" s="79"/>
      <c r="C4" s="79"/>
      <c r="D4" s="79"/>
      <c r="F4" s="79">
        <f t="shared" ref="F4:F67" si="0">SUM(B4:D4)</f>
        <v>0</v>
      </c>
      <c r="G4" s="79"/>
      <c r="I4" s="80"/>
    </row>
    <row r="5" spans="1:12" x14ac:dyDescent="0.2">
      <c r="A5" s="83">
        <v>39642</v>
      </c>
      <c r="B5" s="84">
        <v>0.9</v>
      </c>
      <c r="D5" s="79"/>
      <c r="F5" s="79">
        <f t="shared" si="0"/>
        <v>0.9</v>
      </c>
      <c r="G5" s="79"/>
      <c r="I5" s="80"/>
    </row>
    <row r="6" spans="1:12" x14ac:dyDescent="0.2">
      <c r="A6" s="83">
        <v>39649</v>
      </c>
      <c r="B6" s="84">
        <v>67.42</v>
      </c>
      <c r="C6" s="79">
        <v>6.5</v>
      </c>
      <c r="D6" s="79"/>
      <c r="F6" s="79">
        <f t="shared" si="0"/>
        <v>73.92</v>
      </c>
      <c r="G6" s="79"/>
      <c r="I6" s="80"/>
    </row>
    <row r="7" spans="1:12" x14ac:dyDescent="0.2">
      <c r="A7" s="83">
        <v>39656</v>
      </c>
      <c r="B7" s="84">
        <v>0.75</v>
      </c>
      <c r="C7" s="79">
        <v>0</v>
      </c>
      <c r="D7" s="79"/>
      <c r="F7" s="79">
        <f t="shared" si="0"/>
        <v>0.75</v>
      </c>
      <c r="G7" s="79">
        <f t="shared" ref="G7:G70" si="1">AVERAGE(F4:F7)</f>
        <v>18.892500000000002</v>
      </c>
      <c r="I7" s="80"/>
    </row>
    <row r="8" spans="1:12" x14ac:dyDescent="0.2">
      <c r="A8" s="83">
        <v>39663</v>
      </c>
      <c r="B8" s="84">
        <v>20.65</v>
      </c>
      <c r="C8" s="79">
        <v>64.010000000000005</v>
      </c>
      <c r="D8" s="79"/>
      <c r="F8" s="79">
        <f t="shared" si="0"/>
        <v>84.66</v>
      </c>
      <c r="G8" s="79">
        <f t="shared" si="1"/>
        <v>40.057500000000005</v>
      </c>
      <c r="I8" s="80"/>
    </row>
    <row r="9" spans="1:12" x14ac:dyDescent="0.2">
      <c r="A9" s="83">
        <v>39670</v>
      </c>
      <c r="B9" s="84">
        <v>62.96</v>
      </c>
      <c r="C9" s="79">
        <v>21.65</v>
      </c>
      <c r="D9" s="79"/>
      <c r="F9" s="79">
        <f t="shared" si="0"/>
        <v>84.61</v>
      </c>
      <c r="G9" s="79">
        <f t="shared" si="1"/>
        <v>60.984999999999999</v>
      </c>
      <c r="I9" s="80"/>
    </row>
    <row r="10" spans="1:12" x14ac:dyDescent="0.2">
      <c r="A10" s="83">
        <v>39677</v>
      </c>
      <c r="B10" s="84">
        <v>33.49</v>
      </c>
      <c r="C10" s="79">
        <v>396.37</v>
      </c>
      <c r="D10" s="79"/>
      <c r="F10" s="79">
        <f t="shared" si="0"/>
        <v>429.86</v>
      </c>
      <c r="G10" s="79">
        <f t="shared" si="1"/>
        <v>149.97</v>
      </c>
      <c r="I10" s="80"/>
    </row>
    <row r="11" spans="1:12" x14ac:dyDescent="0.2">
      <c r="A11" s="83">
        <v>39684</v>
      </c>
      <c r="B11" s="84">
        <v>21.65</v>
      </c>
      <c r="C11" s="79">
        <v>0</v>
      </c>
      <c r="D11" s="79"/>
      <c r="F11" s="79">
        <f t="shared" si="0"/>
        <v>21.65</v>
      </c>
      <c r="G11" s="79">
        <f t="shared" si="1"/>
        <v>155.19499999999999</v>
      </c>
      <c r="I11" s="80"/>
    </row>
    <row r="12" spans="1:12" x14ac:dyDescent="0.2">
      <c r="A12" s="83">
        <v>39691</v>
      </c>
      <c r="B12" s="84">
        <v>82.53</v>
      </c>
      <c r="C12" s="79">
        <v>0</v>
      </c>
      <c r="D12" s="79"/>
      <c r="F12" s="79">
        <f t="shared" si="0"/>
        <v>82.53</v>
      </c>
      <c r="G12" s="79">
        <f t="shared" si="1"/>
        <v>154.66249999999999</v>
      </c>
      <c r="I12" s="80"/>
    </row>
    <row r="13" spans="1:12" x14ac:dyDescent="0.2">
      <c r="A13" s="83">
        <v>39698</v>
      </c>
      <c r="B13" s="84">
        <v>44.73</v>
      </c>
      <c r="C13" s="79">
        <v>556.38</v>
      </c>
      <c r="D13" s="79"/>
      <c r="F13" s="79">
        <f t="shared" si="0"/>
        <v>601.11</v>
      </c>
      <c r="G13" s="79">
        <f t="shared" si="1"/>
        <v>283.78750000000002</v>
      </c>
      <c r="I13" s="80"/>
    </row>
    <row r="14" spans="1:12" x14ac:dyDescent="0.2">
      <c r="A14" s="83">
        <v>39705</v>
      </c>
      <c r="B14" s="84">
        <v>177.35</v>
      </c>
      <c r="C14" s="79">
        <v>243.56</v>
      </c>
      <c r="D14" s="79"/>
      <c r="F14" s="79">
        <f t="shared" si="0"/>
        <v>420.90999999999997</v>
      </c>
      <c r="G14" s="79">
        <f t="shared" si="1"/>
        <v>281.54999999999995</v>
      </c>
      <c r="I14" s="80"/>
    </row>
    <row r="15" spans="1:12" x14ac:dyDescent="0.2">
      <c r="A15" s="83">
        <v>39712</v>
      </c>
      <c r="B15" s="84">
        <v>0</v>
      </c>
      <c r="C15" s="79">
        <v>153.72</v>
      </c>
      <c r="D15" s="79"/>
      <c r="F15" s="79">
        <f t="shared" si="0"/>
        <v>153.72</v>
      </c>
      <c r="G15" s="79">
        <f t="shared" si="1"/>
        <v>314.5675</v>
      </c>
      <c r="H15" s="79"/>
      <c r="I15" s="80"/>
    </row>
    <row r="16" spans="1:12" x14ac:dyDescent="0.2">
      <c r="A16" s="83">
        <v>39719</v>
      </c>
      <c r="B16" s="84">
        <v>294.76</v>
      </c>
      <c r="C16" s="79">
        <v>716.94</v>
      </c>
      <c r="D16" s="79"/>
      <c r="F16" s="79">
        <f t="shared" si="0"/>
        <v>1011.7</v>
      </c>
      <c r="G16" s="79">
        <f t="shared" si="1"/>
        <v>546.86</v>
      </c>
      <c r="H16" s="79">
        <f t="shared" ref="H16:H79" si="2">AVERAGE(F4:F16)</f>
        <v>228.17846153846156</v>
      </c>
      <c r="I16" s="80"/>
    </row>
    <row r="17" spans="1:13" x14ac:dyDescent="0.2">
      <c r="A17" s="83">
        <v>39726</v>
      </c>
      <c r="B17" s="84">
        <v>295.42</v>
      </c>
      <c r="C17" s="79">
        <v>123.4</v>
      </c>
      <c r="D17" s="79"/>
      <c r="F17" s="79">
        <f t="shared" si="0"/>
        <v>418.82000000000005</v>
      </c>
      <c r="G17" s="79">
        <f t="shared" si="1"/>
        <v>501.28750000000002</v>
      </c>
      <c r="H17" s="79">
        <f t="shared" si="2"/>
        <v>260.39538461538461</v>
      </c>
      <c r="I17" s="80"/>
    </row>
    <row r="18" spans="1:13" x14ac:dyDescent="0.2">
      <c r="A18" s="83">
        <v>39733</v>
      </c>
      <c r="B18" s="84">
        <v>955.63</v>
      </c>
      <c r="C18" s="79">
        <v>723.79</v>
      </c>
      <c r="D18" s="79"/>
      <c r="F18" s="79">
        <f t="shared" si="0"/>
        <v>1679.42</v>
      </c>
      <c r="G18" s="79">
        <f t="shared" si="1"/>
        <v>815.91500000000008</v>
      </c>
      <c r="H18" s="79">
        <f t="shared" si="2"/>
        <v>389.51230769230767</v>
      </c>
      <c r="I18" s="80"/>
    </row>
    <row r="19" spans="1:13" x14ac:dyDescent="0.2">
      <c r="A19" s="83">
        <v>39740</v>
      </c>
      <c r="B19" s="84">
        <v>495.68</v>
      </c>
      <c r="C19" s="79">
        <v>217.37</v>
      </c>
      <c r="D19" s="79"/>
      <c r="F19" s="79">
        <f t="shared" si="0"/>
        <v>713.05</v>
      </c>
      <c r="G19" s="79">
        <f t="shared" si="1"/>
        <v>955.74749999999995</v>
      </c>
      <c r="H19" s="79">
        <f t="shared" si="2"/>
        <v>438.67615384615385</v>
      </c>
      <c r="I19" s="80"/>
    </row>
    <row r="20" spans="1:13" x14ac:dyDescent="0.2">
      <c r="A20" s="83">
        <v>39747</v>
      </c>
      <c r="B20" s="84">
        <v>717.28</v>
      </c>
      <c r="C20" s="79">
        <v>322.77999999999997</v>
      </c>
      <c r="D20" s="79"/>
      <c r="F20" s="79">
        <f t="shared" si="0"/>
        <v>1040.06</v>
      </c>
      <c r="G20" s="79">
        <f t="shared" si="1"/>
        <v>962.83749999999998</v>
      </c>
      <c r="H20" s="79">
        <f t="shared" si="2"/>
        <v>518.62307692307695</v>
      </c>
      <c r="I20" s="80"/>
    </row>
    <row r="21" spans="1:13" x14ac:dyDescent="0.2">
      <c r="A21" s="83">
        <v>39754</v>
      </c>
      <c r="B21" s="84">
        <v>216.51</v>
      </c>
      <c r="C21" s="79">
        <v>97.38</v>
      </c>
      <c r="D21" s="79"/>
      <c r="F21" s="79">
        <f t="shared" si="0"/>
        <v>313.89</v>
      </c>
      <c r="G21" s="79">
        <f t="shared" si="1"/>
        <v>936.60500000000002</v>
      </c>
      <c r="H21" s="79">
        <f t="shared" si="2"/>
        <v>536.25615384615389</v>
      </c>
      <c r="I21" s="80"/>
    </row>
    <row r="22" spans="1:13" x14ac:dyDescent="0.2">
      <c r="A22" s="83">
        <v>39761</v>
      </c>
      <c r="B22" s="84">
        <v>290.83999999999997</v>
      </c>
      <c r="C22" s="79">
        <v>308.39999999999998</v>
      </c>
      <c r="D22" s="79"/>
      <c r="F22" s="79">
        <f t="shared" si="0"/>
        <v>599.24</v>
      </c>
      <c r="G22" s="79">
        <f t="shared" si="1"/>
        <v>666.56</v>
      </c>
      <c r="H22" s="79">
        <f t="shared" si="2"/>
        <v>575.84307692307698</v>
      </c>
      <c r="I22" s="80"/>
    </row>
    <row r="23" spans="1:13" x14ac:dyDescent="0.2">
      <c r="A23" s="83">
        <v>39768</v>
      </c>
      <c r="B23" s="84">
        <v>532.52</v>
      </c>
      <c r="C23" s="79">
        <v>0</v>
      </c>
      <c r="D23" s="79"/>
      <c r="F23" s="79">
        <f t="shared" si="0"/>
        <v>532.52</v>
      </c>
      <c r="G23" s="79">
        <f t="shared" si="1"/>
        <v>621.42750000000001</v>
      </c>
      <c r="H23" s="79">
        <f t="shared" si="2"/>
        <v>583.74</v>
      </c>
      <c r="I23" s="80"/>
    </row>
    <row r="24" spans="1:13" x14ac:dyDescent="0.2">
      <c r="A24" s="83">
        <v>39775</v>
      </c>
      <c r="B24" s="84">
        <v>264.23</v>
      </c>
      <c r="C24" s="79">
        <v>259.69</v>
      </c>
      <c r="D24" s="79"/>
      <c r="F24" s="79">
        <f t="shared" si="0"/>
        <v>523.92000000000007</v>
      </c>
      <c r="G24" s="79">
        <f t="shared" si="1"/>
        <v>492.39250000000004</v>
      </c>
      <c r="H24" s="79">
        <f t="shared" si="2"/>
        <v>622.3761538461539</v>
      </c>
      <c r="I24" s="80"/>
    </row>
    <row r="25" spans="1:13" x14ac:dyDescent="0.2">
      <c r="A25" s="83">
        <v>39782</v>
      </c>
      <c r="B25" s="84">
        <v>684.59</v>
      </c>
      <c r="C25" s="79">
        <v>0</v>
      </c>
      <c r="D25" s="79"/>
      <c r="F25" s="79">
        <f t="shared" si="0"/>
        <v>684.59</v>
      </c>
      <c r="G25" s="79">
        <f t="shared" si="1"/>
        <v>585.0675</v>
      </c>
      <c r="H25" s="79">
        <f t="shared" si="2"/>
        <v>668.68846153846164</v>
      </c>
      <c r="I25" s="80"/>
    </row>
    <row r="26" spans="1:13" x14ac:dyDescent="0.2">
      <c r="A26" s="83">
        <v>39789</v>
      </c>
      <c r="B26" s="84">
        <v>264.08</v>
      </c>
      <c r="C26" s="79">
        <v>223.81</v>
      </c>
      <c r="D26" s="79"/>
      <c r="F26" s="79">
        <f t="shared" si="0"/>
        <v>487.89</v>
      </c>
      <c r="G26" s="79">
        <f t="shared" si="1"/>
        <v>557.23</v>
      </c>
      <c r="H26" s="79">
        <f t="shared" si="2"/>
        <v>659.97923076923075</v>
      </c>
      <c r="I26" s="80"/>
    </row>
    <row r="27" spans="1:13" x14ac:dyDescent="0.2">
      <c r="A27" s="83">
        <v>39796</v>
      </c>
      <c r="B27" s="84">
        <v>909.06</v>
      </c>
      <c r="C27" s="79">
        <v>0</v>
      </c>
      <c r="D27" s="79"/>
      <c r="F27" s="79">
        <f t="shared" si="0"/>
        <v>909.06</v>
      </c>
      <c r="G27" s="79">
        <f t="shared" si="1"/>
        <v>651.36500000000001</v>
      </c>
      <c r="H27" s="79">
        <f t="shared" si="2"/>
        <v>697.52923076923082</v>
      </c>
      <c r="I27" s="80"/>
    </row>
    <row r="28" spans="1:13" x14ac:dyDescent="0.2">
      <c r="A28" s="83">
        <v>39803</v>
      </c>
      <c r="B28" s="84">
        <v>935.18</v>
      </c>
      <c r="C28" s="79">
        <v>20.57</v>
      </c>
      <c r="D28" s="79"/>
      <c r="F28" s="79">
        <f t="shared" si="0"/>
        <v>955.75</v>
      </c>
      <c r="G28" s="79">
        <f t="shared" si="1"/>
        <v>759.32249999999999</v>
      </c>
      <c r="H28" s="79">
        <f t="shared" si="2"/>
        <v>759.22384615384613</v>
      </c>
      <c r="I28" s="80"/>
    </row>
    <row r="29" spans="1:13" x14ac:dyDescent="0.2">
      <c r="A29" s="83">
        <v>39810</v>
      </c>
      <c r="B29" s="84">
        <v>892.2</v>
      </c>
      <c r="C29" s="79">
        <v>0</v>
      </c>
      <c r="D29" s="79"/>
      <c r="F29" s="79">
        <f t="shared" si="0"/>
        <v>892.2</v>
      </c>
      <c r="G29" s="79">
        <f t="shared" si="1"/>
        <v>811.22499999999991</v>
      </c>
      <c r="H29" s="79">
        <f t="shared" si="2"/>
        <v>750.03153846153862</v>
      </c>
      <c r="I29" s="80"/>
    </row>
    <row r="30" spans="1:13" x14ac:dyDescent="0.2">
      <c r="A30" s="83">
        <v>39817</v>
      </c>
      <c r="B30" s="84">
        <v>608.30999999999995</v>
      </c>
      <c r="C30" s="79">
        <v>45.36</v>
      </c>
      <c r="D30" s="79"/>
      <c r="F30" s="79">
        <f t="shared" si="0"/>
        <v>653.66999999999996</v>
      </c>
      <c r="G30" s="79">
        <f t="shared" si="1"/>
        <v>852.67000000000007</v>
      </c>
      <c r="H30" s="79">
        <f t="shared" si="2"/>
        <v>768.09692307692319</v>
      </c>
      <c r="I30" s="80"/>
    </row>
    <row r="31" spans="1:13" x14ac:dyDescent="0.2">
      <c r="A31" s="83">
        <v>39824</v>
      </c>
      <c r="B31" s="84">
        <v>1742.01</v>
      </c>
      <c r="C31" s="79">
        <v>0</v>
      </c>
      <c r="D31" s="79"/>
      <c r="F31" s="79">
        <f t="shared" si="0"/>
        <v>1742.01</v>
      </c>
      <c r="G31" s="79">
        <f t="shared" si="1"/>
        <v>1060.9075</v>
      </c>
      <c r="H31" s="79">
        <f t="shared" si="2"/>
        <v>772.91153846153838</v>
      </c>
      <c r="I31" s="79">
        <f>AVERAGE($F$31:F31)</f>
        <v>1742.01</v>
      </c>
      <c r="J31" s="84">
        <f t="shared" ref="J31:J94" si="3">+I31*52</f>
        <v>90584.52</v>
      </c>
      <c r="L31" s="85">
        <f t="shared" ref="L31:L94" si="4">+I31/6</f>
        <v>290.33499999999998</v>
      </c>
      <c r="M31" s="86"/>
    </row>
    <row r="32" spans="1:13" x14ac:dyDescent="0.2">
      <c r="A32" s="83">
        <v>39831</v>
      </c>
      <c r="B32" s="84">
        <v>1343.05</v>
      </c>
      <c r="C32" s="79">
        <v>5</v>
      </c>
      <c r="D32" s="79"/>
      <c r="F32" s="79">
        <f t="shared" si="0"/>
        <v>1348.05</v>
      </c>
      <c r="G32" s="79">
        <f t="shared" si="1"/>
        <v>1158.9825000000001</v>
      </c>
      <c r="H32" s="79">
        <f t="shared" si="2"/>
        <v>821.7576923076922</v>
      </c>
      <c r="I32" s="79">
        <f>AVERAGE($F$31:F32)</f>
        <v>1545.03</v>
      </c>
      <c r="J32" s="84">
        <f t="shared" si="3"/>
        <v>80341.56</v>
      </c>
      <c r="L32" s="85">
        <f t="shared" si="4"/>
        <v>257.505</v>
      </c>
      <c r="M32" s="86"/>
    </row>
    <row r="33" spans="1:13" x14ac:dyDescent="0.2">
      <c r="A33" s="83">
        <v>39838</v>
      </c>
      <c r="B33" s="84">
        <v>3165.85</v>
      </c>
      <c r="C33" s="79">
        <v>0</v>
      </c>
      <c r="D33" s="79"/>
      <c r="F33" s="79">
        <f t="shared" si="0"/>
        <v>3165.85</v>
      </c>
      <c r="G33" s="79">
        <f t="shared" si="1"/>
        <v>1727.395</v>
      </c>
      <c r="H33" s="79">
        <f t="shared" si="2"/>
        <v>985.28</v>
      </c>
      <c r="I33" s="79">
        <f>AVERAGE($F$31:F33)</f>
        <v>2085.3033333333333</v>
      </c>
      <c r="J33" s="84">
        <f t="shared" si="3"/>
        <v>108435.77333333333</v>
      </c>
      <c r="L33" s="85">
        <f t="shared" si="4"/>
        <v>347.55055555555555</v>
      </c>
      <c r="M33" s="86"/>
    </row>
    <row r="34" spans="1:13" x14ac:dyDescent="0.2">
      <c r="A34" s="83">
        <v>39845</v>
      </c>
      <c r="B34" s="84">
        <v>2317.92</v>
      </c>
      <c r="C34" s="79">
        <v>152.52000000000001</v>
      </c>
      <c r="D34" s="79"/>
      <c r="F34" s="79">
        <f t="shared" si="0"/>
        <v>2470.44</v>
      </c>
      <c r="G34" s="79">
        <f t="shared" si="1"/>
        <v>2181.5875000000001</v>
      </c>
      <c r="H34" s="79">
        <f t="shared" si="2"/>
        <v>1151.1684615384615</v>
      </c>
      <c r="I34" s="79">
        <f>AVERAGE($F$31:F34)</f>
        <v>2181.5875000000001</v>
      </c>
      <c r="J34" s="84">
        <f t="shared" si="3"/>
        <v>113442.55</v>
      </c>
      <c r="L34" s="85">
        <f t="shared" si="4"/>
        <v>363.59791666666666</v>
      </c>
      <c r="M34" s="86"/>
    </row>
    <row r="35" spans="1:13" x14ac:dyDescent="0.2">
      <c r="A35" s="83">
        <v>39852</v>
      </c>
      <c r="B35" s="84">
        <v>1545.18</v>
      </c>
      <c r="C35" s="79">
        <v>557.11</v>
      </c>
      <c r="D35" s="79"/>
      <c r="F35" s="79">
        <f t="shared" si="0"/>
        <v>2102.29</v>
      </c>
      <c r="G35" s="79">
        <f t="shared" si="1"/>
        <v>2271.6575000000003</v>
      </c>
      <c r="H35" s="79">
        <f t="shared" si="2"/>
        <v>1266.7876923076924</v>
      </c>
      <c r="I35" s="79">
        <f>AVERAGE($F$31:F35)</f>
        <v>2165.7280000000001</v>
      </c>
      <c r="J35" s="84">
        <f t="shared" si="3"/>
        <v>112617.856</v>
      </c>
      <c r="L35" s="85">
        <f t="shared" si="4"/>
        <v>360.9546666666667</v>
      </c>
      <c r="M35" s="86"/>
    </row>
    <row r="36" spans="1:13" x14ac:dyDescent="0.2">
      <c r="A36" s="83">
        <v>39859</v>
      </c>
      <c r="B36" s="84">
        <v>4385.84</v>
      </c>
      <c r="C36" s="79">
        <v>0</v>
      </c>
      <c r="D36" s="79"/>
      <c r="F36" s="79">
        <f t="shared" si="0"/>
        <v>4385.84</v>
      </c>
      <c r="G36" s="79">
        <f t="shared" si="1"/>
        <v>3031.105</v>
      </c>
      <c r="H36" s="79">
        <f t="shared" si="2"/>
        <v>1563.1969230769232</v>
      </c>
      <c r="I36" s="79">
        <f>AVERAGE($F$31:F36)</f>
        <v>2535.7466666666664</v>
      </c>
      <c r="J36" s="84">
        <f t="shared" si="3"/>
        <v>131858.82666666666</v>
      </c>
      <c r="L36" s="85">
        <f t="shared" si="4"/>
        <v>422.62444444444441</v>
      </c>
      <c r="M36" s="86"/>
    </row>
    <row r="37" spans="1:13" x14ac:dyDescent="0.2">
      <c r="A37" s="83">
        <v>39866</v>
      </c>
      <c r="B37" s="84">
        <v>3144.27</v>
      </c>
      <c r="C37" s="79">
        <v>32.42</v>
      </c>
      <c r="D37" s="79"/>
      <c r="F37" s="79">
        <f t="shared" si="0"/>
        <v>3176.69</v>
      </c>
      <c r="G37" s="79">
        <f t="shared" si="1"/>
        <v>3033.8150000000001</v>
      </c>
      <c r="H37" s="79">
        <f t="shared" si="2"/>
        <v>1767.2561538461537</v>
      </c>
      <c r="I37" s="79">
        <f>AVERAGE($F$31:F37)</f>
        <v>2627.31</v>
      </c>
      <c r="J37" s="84">
        <f t="shared" si="3"/>
        <v>136620.12</v>
      </c>
      <c r="L37" s="85">
        <f t="shared" si="4"/>
        <v>437.88499999999999</v>
      </c>
      <c r="M37" s="86"/>
    </row>
    <row r="38" spans="1:13" x14ac:dyDescent="0.2">
      <c r="A38" s="83">
        <v>39873</v>
      </c>
      <c r="B38" s="84">
        <v>3055.08</v>
      </c>
      <c r="C38" s="79">
        <v>0</v>
      </c>
      <c r="D38" s="79"/>
      <c r="F38" s="79">
        <f t="shared" si="0"/>
        <v>3055.08</v>
      </c>
      <c r="G38" s="79">
        <f t="shared" si="1"/>
        <v>3179.9749999999999</v>
      </c>
      <c r="H38" s="79">
        <f t="shared" si="2"/>
        <v>1949.6015384615384</v>
      </c>
      <c r="I38" s="79">
        <f>AVERAGE($F$31:F38)</f>
        <v>2680.78125</v>
      </c>
      <c r="J38" s="84">
        <f t="shared" si="3"/>
        <v>139400.625</v>
      </c>
      <c r="L38" s="85">
        <f t="shared" si="4"/>
        <v>446.796875</v>
      </c>
      <c r="M38" s="86"/>
    </row>
    <row r="39" spans="1:13" x14ac:dyDescent="0.2">
      <c r="A39" s="83">
        <v>39880</v>
      </c>
      <c r="B39" s="84">
        <v>2892.36</v>
      </c>
      <c r="C39" s="79">
        <v>15</v>
      </c>
      <c r="D39" s="79"/>
      <c r="F39" s="79">
        <f t="shared" si="0"/>
        <v>2907.36</v>
      </c>
      <c r="G39" s="79">
        <f t="shared" si="1"/>
        <v>3381.2425000000003</v>
      </c>
      <c r="H39" s="79">
        <f t="shared" si="2"/>
        <v>2135.7146153846156</v>
      </c>
      <c r="I39" s="79">
        <f>AVERAGE($F$31:F39)</f>
        <v>2705.9566666666669</v>
      </c>
      <c r="J39" s="84">
        <f t="shared" si="3"/>
        <v>140709.74666666667</v>
      </c>
      <c r="L39" s="85">
        <f t="shared" si="4"/>
        <v>450.9927777777778</v>
      </c>
      <c r="M39" s="86"/>
    </row>
    <row r="40" spans="1:13" x14ac:dyDescent="0.2">
      <c r="A40" s="83">
        <v>39887</v>
      </c>
      <c r="B40" s="84">
        <v>1992.5</v>
      </c>
      <c r="C40" s="79">
        <v>178.74</v>
      </c>
      <c r="D40" s="79"/>
      <c r="F40" s="79">
        <f t="shared" si="0"/>
        <v>2171.2399999999998</v>
      </c>
      <c r="G40" s="79">
        <f t="shared" si="1"/>
        <v>2827.5925000000002</v>
      </c>
      <c r="H40" s="79">
        <f t="shared" si="2"/>
        <v>2232.8053846153848</v>
      </c>
      <c r="I40" s="79">
        <f>AVERAGE($F$31:F40)</f>
        <v>2652.4849999999997</v>
      </c>
      <c r="J40" s="84">
        <f t="shared" si="3"/>
        <v>137929.21999999997</v>
      </c>
      <c r="L40" s="85">
        <f t="shared" si="4"/>
        <v>442.08083333333326</v>
      </c>
      <c r="M40" s="86"/>
    </row>
    <row r="41" spans="1:13" x14ac:dyDescent="0.2">
      <c r="A41" s="83">
        <v>39894</v>
      </c>
      <c r="B41" s="84">
        <v>1712.91</v>
      </c>
      <c r="C41" s="79">
        <v>530.77</v>
      </c>
      <c r="D41" s="79"/>
      <c r="F41" s="79">
        <f t="shared" si="0"/>
        <v>2243.6800000000003</v>
      </c>
      <c r="G41" s="79">
        <f t="shared" si="1"/>
        <v>2594.34</v>
      </c>
      <c r="H41" s="79">
        <f t="shared" si="2"/>
        <v>2331.876923076923</v>
      </c>
      <c r="I41" s="79">
        <f>AVERAGE($F$31:F41)</f>
        <v>2615.320909090909</v>
      </c>
      <c r="J41" s="84">
        <f t="shared" si="3"/>
        <v>135996.68727272726</v>
      </c>
      <c r="L41" s="85">
        <f t="shared" si="4"/>
        <v>435.88681818181817</v>
      </c>
      <c r="M41" s="86"/>
    </row>
    <row r="42" spans="1:13" x14ac:dyDescent="0.2">
      <c r="A42" s="83">
        <v>39901</v>
      </c>
      <c r="B42" s="84">
        <v>1836.41</v>
      </c>
      <c r="C42" s="79">
        <v>138.56</v>
      </c>
      <c r="D42" s="79">
        <v>404.83</v>
      </c>
      <c r="F42" s="79">
        <f t="shared" si="0"/>
        <v>2379.8000000000002</v>
      </c>
      <c r="G42" s="79">
        <f t="shared" si="1"/>
        <v>2425.5200000000004</v>
      </c>
      <c r="H42" s="79">
        <f t="shared" si="2"/>
        <v>2446.3076923076919</v>
      </c>
      <c r="I42" s="79">
        <f>AVERAGE($F$31:F42)</f>
        <v>2595.6941666666667</v>
      </c>
      <c r="J42" s="84">
        <f t="shared" si="3"/>
        <v>134976.09666666668</v>
      </c>
      <c r="L42" s="85">
        <f t="shared" si="4"/>
        <v>432.61569444444444</v>
      </c>
      <c r="M42" s="86"/>
    </row>
    <row r="43" spans="1:13" x14ac:dyDescent="0.2">
      <c r="A43" s="83">
        <v>39908</v>
      </c>
      <c r="B43" s="84">
        <v>1899.11</v>
      </c>
      <c r="C43" s="79">
        <v>735.05</v>
      </c>
      <c r="D43" s="79">
        <v>676.83</v>
      </c>
      <c r="F43" s="79">
        <f t="shared" si="0"/>
        <v>3310.99</v>
      </c>
      <c r="G43" s="79">
        <f t="shared" si="1"/>
        <v>2526.4274999999998</v>
      </c>
      <c r="H43" s="79">
        <f t="shared" si="2"/>
        <v>2650.7169230769232</v>
      </c>
      <c r="I43" s="79">
        <f>AVERAGE($F$31:F43)</f>
        <v>2650.7169230769232</v>
      </c>
      <c r="J43" s="84">
        <f t="shared" si="3"/>
        <v>137837.28</v>
      </c>
      <c r="L43" s="85">
        <f t="shared" si="4"/>
        <v>441.78615384615387</v>
      </c>
      <c r="M43" s="86"/>
    </row>
    <row r="44" spans="1:13" x14ac:dyDescent="0.2">
      <c r="A44" s="83">
        <v>39915</v>
      </c>
      <c r="B44" s="84">
        <v>1453.6</v>
      </c>
      <c r="C44" s="79">
        <v>129.37</v>
      </c>
      <c r="D44" s="79">
        <v>592.1</v>
      </c>
      <c r="F44" s="79">
        <f t="shared" si="0"/>
        <v>2175.0699999999997</v>
      </c>
      <c r="G44" s="79">
        <f t="shared" si="1"/>
        <v>2527.3850000000002</v>
      </c>
      <c r="H44" s="79">
        <f t="shared" si="2"/>
        <v>2684.0292307692307</v>
      </c>
      <c r="I44" s="79">
        <f>AVERAGE($F$31:F44)</f>
        <v>2616.7421428571429</v>
      </c>
      <c r="J44" s="84">
        <f t="shared" si="3"/>
        <v>136070.59142857144</v>
      </c>
      <c r="L44" s="85">
        <f t="shared" si="4"/>
        <v>436.12369047619046</v>
      </c>
      <c r="M44" s="86"/>
    </row>
    <row r="45" spans="1:13" x14ac:dyDescent="0.2">
      <c r="A45" s="83">
        <v>39922</v>
      </c>
      <c r="B45" s="84">
        <v>1343.49</v>
      </c>
      <c r="C45" s="79">
        <v>20</v>
      </c>
      <c r="D45" s="79">
        <v>3265.93</v>
      </c>
      <c r="F45" s="79">
        <f t="shared" si="0"/>
        <v>4629.42</v>
      </c>
      <c r="G45" s="79">
        <f t="shared" si="1"/>
        <v>3123.8199999999997</v>
      </c>
      <c r="H45" s="79">
        <f t="shared" si="2"/>
        <v>2936.4423076923076</v>
      </c>
      <c r="I45" s="79">
        <f>AVERAGE($F$31:F45)</f>
        <v>2750.9206666666664</v>
      </c>
      <c r="J45" s="84">
        <f t="shared" si="3"/>
        <v>143047.87466666664</v>
      </c>
      <c r="L45" s="85">
        <f t="shared" si="4"/>
        <v>458.48677777777772</v>
      </c>
      <c r="M45" s="86"/>
    </row>
    <row r="46" spans="1:13" x14ac:dyDescent="0.2">
      <c r="A46" s="83">
        <v>39929</v>
      </c>
      <c r="B46" s="84">
        <v>1193.51</v>
      </c>
      <c r="C46" s="79">
        <v>588.61</v>
      </c>
      <c r="D46" s="79">
        <v>1411.76</v>
      </c>
      <c r="F46" s="79">
        <f t="shared" si="0"/>
        <v>3193.88</v>
      </c>
      <c r="G46" s="79">
        <f t="shared" si="1"/>
        <v>3327.34</v>
      </c>
      <c r="H46" s="79">
        <f t="shared" si="2"/>
        <v>2938.5984615384614</v>
      </c>
      <c r="I46" s="79">
        <f>AVERAGE($F$31:F46)</f>
        <v>2778.6056249999997</v>
      </c>
      <c r="J46" s="84">
        <f t="shared" si="3"/>
        <v>144487.49249999999</v>
      </c>
      <c r="L46" s="85">
        <f t="shared" si="4"/>
        <v>463.10093749999993</v>
      </c>
      <c r="M46" s="86"/>
    </row>
    <row r="47" spans="1:13" x14ac:dyDescent="0.2">
      <c r="A47" s="83">
        <v>39936</v>
      </c>
      <c r="B47" s="84">
        <v>47.56</v>
      </c>
      <c r="C47" s="79">
        <v>0</v>
      </c>
      <c r="D47" s="79">
        <v>2488.2800000000002</v>
      </c>
      <c r="F47" s="79">
        <f t="shared" si="0"/>
        <v>2535.84</v>
      </c>
      <c r="G47" s="79">
        <f t="shared" si="1"/>
        <v>3133.5524999999998</v>
      </c>
      <c r="H47" s="79">
        <f t="shared" si="2"/>
        <v>2943.6292307692302</v>
      </c>
      <c r="I47" s="79">
        <f>AVERAGE($F$31:F47)</f>
        <v>2764.325294117647</v>
      </c>
      <c r="J47" s="84">
        <f t="shared" si="3"/>
        <v>143744.91529411764</v>
      </c>
      <c r="L47" s="85">
        <f t="shared" si="4"/>
        <v>460.72088235294115</v>
      </c>
      <c r="M47" s="86"/>
    </row>
    <row r="48" spans="1:13" x14ac:dyDescent="0.2">
      <c r="A48" s="83">
        <v>39943</v>
      </c>
      <c r="B48" s="84">
        <v>0</v>
      </c>
      <c r="C48" s="79">
        <v>0</v>
      </c>
      <c r="D48" s="79">
        <v>3529.8769249999996</v>
      </c>
      <c r="F48" s="79">
        <f t="shared" si="0"/>
        <v>3529.8769249999996</v>
      </c>
      <c r="G48" s="79">
        <f t="shared" si="1"/>
        <v>3472.25423125</v>
      </c>
      <c r="H48" s="79">
        <f t="shared" si="2"/>
        <v>3053.4436096153845</v>
      </c>
      <c r="I48" s="79">
        <f>AVERAGE($F$31:F48)</f>
        <v>2806.8559402777773</v>
      </c>
      <c r="J48" s="84">
        <f t="shared" si="3"/>
        <v>145956.50889444441</v>
      </c>
      <c r="L48" s="85">
        <f t="shared" si="4"/>
        <v>467.80932337962957</v>
      </c>
      <c r="M48" s="86"/>
    </row>
    <row r="49" spans="1:17" x14ac:dyDescent="0.2">
      <c r="A49" s="83">
        <v>39950</v>
      </c>
      <c r="B49" s="84">
        <v>0</v>
      </c>
      <c r="C49" s="79">
        <v>166.9</v>
      </c>
      <c r="D49" s="79">
        <v>4666.0338750000001</v>
      </c>
      <c r="F49" s="79">
        <f t="shared" si="0"/>
        <v>4832.9338749999997</v>
      </c>
      <c r="G49" s="79">
        <f t="shared" si="1"/>
        <v>3523.1327000000001</v>
      </c>
      <c r="H49" s="79">
        <f t="shared" si="2"/>
        <v>3087.8354461538465</v>
      </c>
      <c r="I49" s="79">
        <f>AVERAGE($F$31:F49)</f>
        <v>2913.4916210526317</v>
      </c>
      <c r="J49" s="84">
        <f t="shared" si="3"/>
        <v>151501.56429473683</v>
      </c>
      <c r="L49" s="85">
        <f t="shared" si="4"/>
        <v>485.58193684210528</v>
      </c>
      <c r="M49" s="86"/>
    </row>
    <row r="50" spans="1:17" x14ac:dyDescent="0.2">
      <c r="A50" s="83">
        <v>39957</v>
      </c>
      <c r="B50" s="84">
        <v>0</v>
      </c>
      <c r="C50" s="79">
        <v>0</v>
      </c>
      <c r="D50" s="79">
        <v>1974.7984999999996</v>
      </c>
      <c r="F50" s="79">
        <f t="shared" si="0"/>
        <v>1974.7984999999996</v>
      </c>
      <c r="G50" s="79">
        <f t="shared" si="1"/>
        <v>3218.3623249999996</v>
      </c>
      <c r="H50" s="79">
        <f t="shared" si="2"/>
        <v>2995.3822538461536</v>
      </c>
      <c r="I50" s="79">
        <f>AVERAGE($F$31:F50)</f>
        <v>2866.5569649999998</v>
      </c>
      <c r="J50" s="84">
        <f t="shared" si="3"/>
        <v>149060.96217999997</v>
      </c>
      <c r="L50" s="85">
        <f t="shared" si="4"/>
        <v>477.75949416666663</v>
      </c>
      <c r="M50" s="86"/>
    </row>
    <row r="51" spans="1:17" x14ac:dyDescent="0.2">
      <c r="A51" s="83">
        <v>39964</v>
      </c>
      <c r="B51" s="84">
        <v>0</v>
      </c>
      <c r="C51" s="79">
        <v>0</v>
      </c>
      <c r="D51" s="79">
        <v>2257.84</v>
      </c>
      <c r="F51" s="79">
        <f t="shared" si="0"/>
        <v>2257.84</v>
      </c>
      <c r="G51" s="79">
        <f t="shared" si="1"/>
        <v>3148.8623249999996</v>
      </c>
      <c r="H51" s="79">
        <f t="shared" si="2"/>
        <v>2934.0561000000007</v>
      </c>
      <c r="I51" s="79">
        <f>AVERAGE($F$31:F51)</f>
        <v>2837.5704428571426</v>
      </c>
      <c r="J51" s="84">
        <f t="shared" si="3"/>
        <v>147553.66302857141</v>
      </c>
      <c r="L51" s="85">
        <f t="shared" si="4"/>
        <v>472.92840714285711</v>
      </c>
      <c r="M51" s="86"/>
    </row>
    <row r="52" spans="1:17" x14ac:dyDescent="0.2">
      <c r="A52" s="83">
        <v>39971</v>
      </c>
      <c r="B52" s="84">
        <v>0</v>
      </c>
      <c r="C52" s="79">
        <v>0</v>
      </c>
      <c r="D52" s="79">
        <v>2577</v>
      </c>
      <c r="F52" s="79">
        <f t="shared" si="0"/>
        <v>2577</v>
      </c>
      <c r="G52" s="79">
        <f t="shared" si="1"/>
        <v>2910.6430937499999</v>
      </c>
      <c r="H52" s="79">
        <f t="shared" si="2"/>
        <v>2908.6437923076915</v>
      </c>
      <c r="I52" s="79">
        <f>AVERAGE($F$31:F52)</f>
        <v>2825.7263318181813</v>
      </c>
      <c r="J52" s="84">
        <f t="shared" si="3"/>
        <v>146937.76925454542</v>
      </c>
      <c r="L52" s="85">
        <f t="shared" si="4"/>
        <v>470.95438863636355</v>
      </c>
      <c r="M52" s="86"/>
    </row>
    <row r="53" spans="1:17" x14ac:dyDescent="0.2">
      <c r="A53" s="83">
        <v>39978</v>
      </c>
      <c r="B53" s="84">
        <v>0</v>
      </c>
      <c r="C53" s="79">
        <v>0</v>
      </c>
      <c r="D53" s="79">
        <v>2731.97</v>
      </c>
      <c r="F53" s="79">
        <f t="shared" si="0"/>
        <v>2731.97</v>
      </c>
      <c r="G53" s="79">
        <f t="shared" si="1"/>
        <v>2385.4021250000001</v>
      </c>
      <c r="H53" s="79">
        <f t="shared" si="2"/>
        <v>2951.7768692307695</v>
      </c>
      <c r="I53" s="79">
        <f>AVERAGE($F$31:F53)</f>
        <v>2821.6499695652169</v>
      </c>
      <c r="J53" s="84">
        <f t="shared" si="3"/>
        <v>146725.79841739128</v>
      </c>
      <c r="L53" s="85">
        <f t="shared" si="4"/>
        <v>470.27499492753617</v>
      </c>
      <c r="M53" s="86"/>
    </row>
    <row r="54" spans="1:17" x14ac:dyDescent="0.2">
      <c r="A54" s="83">
        <v>39985</v>
      </c>
      <c r="B54" s="79">
        <v>0</v>
      </c>
      <c r="C54" s="79">
        <v>0</v>
      </c>
      <c r="D54" s="79">
        <v>2438.79</v>
      </c>
      <c r="F54" s="79">
        <f t="shared" si="0"/>
        <v>2438.79</v>
      </c>
      <c r="G54" s="79">
        <f t="shared" si="1"/>
        <v>2501.3999999999996</v>
      </c>
      <c r="H54" s="79">
        <f t="shared" si="2"/>
        <v>2966.7853307692308</v>
      </c>
      <c r="I54" s="79">
        <f>AVERAGE($F$31:F54)</f>
        <v>2805.6974708333328</v>
      </c>
      <c r="J54" s="84">
        <f t="shared" si="3"/>
        <v>145896.26848333329</v>
      </c>
      <c r="K54" s="79"/>
      <c r="L54" s="85">
        <f t="shared" si="4"/>
        <v>467.61624513888881</v>
      </c>
      <c r="M54" s="86"/>
    </row>
    <row r="55" spans="1:17" x14ac:dyDescent="0.2">
      <c r="A55" s="83">
        <v>39992</v>
      </c>
      <c r="B55" s="79">
        <v>0</v>
      </c>
      <c r="C55" s="79">
        <v>0</v>
      </c>
      <c r="D55" s="87">
        <v>2485.88</v>
      </c>
      <c r="F55" s="79">
        <f t="shared" si="0"/>
        <v>2485.88</v>
      </c>
      <c r="G55" s="79">
        <f t="shared" si="1"/>
        <v>2558.41</v>
      </c>
      <c r="H55" s="79">
        <f t="shared" si="2"/>
        <v>2974.9453307692306</v>
      </c>
      <c r="I55" s="79">
        <f>AVERAGE($F$31:F55)</f>
        <v>2792.9047719999999</v>
      </c>
      <c r="J55" s="84">
        <f t="shared" si="3"/>
        <v>145231.048144</v>
      </c>
      <c r="K55" s="79">
        <f t="shared" ref="K55:K118" si="5">SUM(F4:F55)</f>
        <v>83193.019299999985</v>
      </c>
      <c r="L55" s="85">
        <f t="shared" si="4"/>
        <v>465.48412866666666</v>
      </c>
      <c r="M55" s="86"/>
    </row>
    <row r="56" spans="1:17" x14ac:dyDescent="0.2">
      <c r="A56" s="83">
        <v>39999</v>
      </c>
      <c r="B56" s="79">
        <v>0</v>
      </c>
      <c r="C56" s="79">
        <v>0</v>
      </c>
      <c r="D56" s="79">
        <v>1605.28</v>
      </c>
      <c r="F56" s="79">
        <f t="shared" si="0"/>
        <v>1605.28</v>
      </c>
      <c r="G56" s="79">
        <f t="shared" si="1"/>
        <v>2315.48</v>
      </c>
      <c r="H56" s="79">
        <f t="shared" si="2"/>
        <v>2843.7368692307691</v>
      </c>
      <c r="I56" s="79">
        <f>AVERAGE($F$31:F56)</f>
        <v>2747.2268961538457</v>
      </c>
      <c r="J56" s="84">
        <f t="shared" si="3"/>
        <v>142855.79859999998</v>
      </c>
      <c r="K56" s="79">
        <f t="shared" si="5"/>
        <v>84798.299299999984</v>
      </c>
      <c r="L56" s="85">
        <f t="shared" si="4"/>
        <v>457.87114935897426</v>
      </c>
      <c r="M56" s="86"/>
    </row>
    <row r="57" spans="1:17" x14ac:dyDescent="0.2">
      <c r="A57" s="83">
        <v>40006</v>
      </c>
      <c r="B57" s="79">
        <v>0</v>
      </c>
      <c r="C57" s="79">
        <v>0</v>
      </c>
      <c r="D57" s="79">
        <v>2252</v>
      </c>
      <c r="F57" s="79">
        <f t="shared" si="0"/>
        <v>2252</v>
      </c>
      <c r="G57" s="79">
        <f t="shared" si="1"/>
        <v>2195.4875000000002</v>
      </c>
      <c r="H57" s="79">
        <f t="shared" si="2"/>
        <v>2849.6545615384612</v>
      </c>
      <c r="I57" s="79">
        <f>AVERAGE($F$31:F57)</f>
        <v>2728.8851592592587</v>
      </c>
      <c r="J57" s="84">
        <f t="shared" si="3"/>
        <v>141902.02828148144</v>
      </c>
      <c r="K57" s="79">
        <f t="shared" si="5"/>
        <v>87049.39929999999</v>
      </c>
      <c r="L57" s="85">
        <f t="shared" si="4"/>
        <v>454.81419320987646</v>
      </c>
      <c r="M57" s="86"/>
    </row>
    <row r="58" spans="1:17" x14ac:dyDescent="0.2">
      <c r="A58" s="83">
        <v>40013</v>
      </c>
      <c r="B58" s="79">
        <v>0</v>
      </c>
      <c r="C58" s="79">
        <v>0</v>
      </c>
      <c r="D58" s="79">
        <v>3037.96</v>
      </c>
      <c r="F58" s="79">
        <f t="shared" si="0"/>
        <v>3037.96</v>
      </c>
      <c r="G58" s="79">
        <f t="shared" si="1"/>
        <v>2345.2799999999997</v>
      </c>
      <c r="H58" s="79">
        <f t="shared" si="2"/>
        <v>2727.234561538462</v>
      </c>
      <c r="I58" s="79">
        <f>AVERAGE($F$31:F58)</f>
        <v>2739.9235464285712</v>
      </c>
      <c r="J58" s="84">
        <f t="shared" si="3"/>
        <v>142476.0244142857</v>
      </c>
      <c r="K58" s="79">
        <f t="shared" si="5"/>
        <v>90013.439299999984</v>
      </c>
      <c r="L58" s="85">
        <f t="shared" si="4"/>
        <v>456.65392440476188</v>
      </c>
      <c r="M58" s="86"/>
    </row>
    <row r="59" spans="1:17" x14ac:dyDescent="0.2">
      <c r="A59" s="83">
        <v>40020</v>
      </c>
      <c r="B59" s="79">
        <v>0</v>
      </c>
      <c r="C59" s="79">
        <v>0</v>
      </c>
      <c r="D59" s="79">
        <v>1597.49</v>
      </c>
      <c r="F59" s="79">
        <f t="shared" si="0"/>
        <v>1597.49</v>
      </c>
      <c r="G59" s="79">
        <f t="shared" si="1"/>
        <v>2123.1824999999999</v>
      </c>
      <c r="H59" s="79">
        <f t="shared" si="2"/>
        <v>2604.4353307692309</v>
      </c>
      <c r="I59" s="79">
        <f>AVERAGE($F$31:F59)</f>
        <v>2700.5292862068968</v>
      </c>
      <c r="J59" s="84">
        <f t="shared" si="3"/>
        <v>140427.52288275864</v>
      </c>
      <c r="K59" s="79">
        <f t="shared" si="5"/>
        <v>91610.179299999989</v>
      </c>
      <c r="L59" s="85">
        <f t="shared" si="4"/>
        <v>450.08821436781614</v>
      </c>
      <c r="M59" s="86"/>
    </row>
    <row r="60" spans="1:17" x14ac:dyDescent="0.2">
      <c r="A60" s="83">
        <v>40027</v>
      </c>
      <c r="B60" s="79">
        <v>0</v>
      </c>
      <c r="C60" s="79">
        <v>0</v>
      </c>
      <c r="D60" s="79">
        <v>3430.45</v>
      </c>
      <c r="F60" s="79">
        <f t="shared" si="0"/>
        <v>3430.45</v>
      </c>
      <c r="G60" s="79">
        <f t="shared" si="1"/>
        <v>2579.4749999999999</v>
      </c>
      <c r="H60" s="79">
        <f t="shared" si="2"/>
        <v>2673.2514846153845</v>
      </c>
      <c r="I60" s="79">
        <f>AVERAGE($F$31:F60)</f>
        <v>2724.8599766666666</v>
      </c>
      <c r="J60" s="84">
        <f t="shared" si="3"/>
        <v>141692.71878666666</v>
      </c>
      <c r="K60" s="79">
        <f t="shared" si="5"/>
        <v>94955.969299999997</v>
      </c>
      <c r="L60" s="85">
        <f t="shared" si="4"/>
        <v>454.14332944444442</v>
      </c>
      <c r="M60" s="86"/>
      <c r="P60" s="88">
        <f>2740*0.33</f>
        <v>904.2</v>
      </c>
      <c r="Q60" s="89" t="s">
        <v>148</v>
      </c>
    </row>
    <row r="61" spans="1:17" x14ac:dyDescent="0.2">
      <c r="A61" s="83">
        <v>40034</v>
      </c>
      <c r="B61" s="79">
        <v>0</v>
      </c>
      <c r="C61" s="79">
        <v>0</v>
      </c>
      <c r="D61" s="79">
        <v>2450.17</v>
      </c>
      <c r="F61" s="79">
        <f t="shared" si="0"/>
        <v>2450.17</v>
      </c>
      <c r="G61" s="79">
        <f t="shared" si="1"/>
        <v>2629.0174999999999</v>
      </c>
      <c r="H61" s="79">
        <f t="shared" si="2"/>
        <v>2590.1971057692308</v>
      </c>
      <c r="I61" s="79">
        <f>AVERAGE($F$31:F61)</f>
        <v>2715.9990096774191</v>
      </c>
      <c r="J61" s="84">
        <f t="shared" si="3"/>
        <v>141231.94850322578</v>
      </c>
      <c r="K61" s="79">
        <f t="shared" si="5"/>
        <v>97321.529299999995</v>
      </c>
      <c r="L61" s="85">
        <f t="shared" si="4"/>
        <v>452.66650161290318</v>
      </c>
      <c r="M61" s="86"/>
      <c r="P61" s="88">
        <f>+P60*52</f>
        <v>47018.400000000001</v>
      </c>
      <c r="Q61" s="90" t="s">
        <v>149</v>
      </c>
    </row>
    <row r="62" spans="1:17" x14ac:dyDescent="0.2">
      <c r="A62" s="83">
        <v>40041</v>
      </c>
      <c r="B62" s="79">
        <v>0</v>
      </c>
      <c r="C62" s="79">
        <v>0</v>
      </c>
      <c r="D62" s="79">
        <v>2164.6999999999998</v>
      </c>
      <c r="F62" s="79">
        <f t="shared" si="0"/>
        <v>2164.6999999999998</v>
      </c>
      <c r="G62" s="79">
        <f t="shared" si="1"/>
        <v>2410.7024999999999</v>
      </c>
      <c r="H62" s="79">
        <f t="shared" si="2"/>
        <v>2384.9483461538462</v>
      </c>
      <c r="I62" s="79">
        <f>AVERAGE($F$31:F62)</f>
        <v>2698.7709156249998</v>
      </c>
      <c r="J62" s="84">
        <f t="shared" si="3"/>
        <v>140336.08761249998</v>
      </c>
      <c r="K62" s="79">
        <f t="shared" si="5"/>
        <v>99056.369299999991</v>
      </c>
      <c r="L62" s="85">
        <f t="shared" si="4"/>
        <v>449.79515260416662</v>
      </c>
      <c r="M62" s="86"/>
      <c r="P62" s="88">
        <f>+P61/12</f>
        <v>3918.2000000000003</v>
      </c>
      <c r="Q62" s="90" t="s">
        <v>150</v>
      </c>
    </row>
    <row r="63" spans="1:17" x14ac:dyDescent="0.2">
      <c r="A63" s="83">
        <v>40048</v>
      </c>
      <c r="B63" s="79">
        <v>0</v>
      </c>
      <c r="C63" s="79">
        <v>0</v>
      </c>
      <c r="D63" s="79">
        <v>1924.25</v>
      </c>
      <c r="F63" s="79">
        <f t="shared" si="0"/>
        <v>1924.25</v>
      </c>
      <c r="G63" s="79">
        <f t="shared" si="1"/>
        <v>2492.3924999999999</v>
      </c>
      <c r="H63" s="79">
        <f t="shared" si="2"/>
        <v>2381.0600000000004</v>
      </c>
      <c r="I63" s="79">
        <f>AVERAGE($F$31:F63)</f>
        <v>2675.3005848484845</v>
      </c>
      <c r="J63" s="84">
        <f t="shared" si="3"/>
        <v>139115.63041212119</v>
      </c>
      <c r="K63" s="79">
        <f t="shared" si="5"/>
        <v>100958.96929999998</v>
      </c>
      <c r="L63" s="85">
        <f t="shared" si="4"/>
        <v>445.88343080808073</v>
      </c>
      <c r="M63" s="86"/>
      <c r="P63" s="88">
        <f>+P62-O387</f>
        <v>1684.2000000000003</v>
      </c>
      <c r="Q63" s="89" t="s">
        <v>151</v>
      </c>
    </row>
    <row r="64" spans="1:17" x14ac:dyDescent="0.2">
      <c r="A64" s="83">
        <v>40055</v>
      </c>
      <c r="B64" s="79">
        <v>0</v>
      </c>
      <c r="C64" s="79">
        <v>0</v>
      </c>
      <c r="D64" s="79">
        <v>3454.96</v>
      </c>
      <c r="F64" s="79">
        <f t="shared" si="0"/>
        <v>3454.96</v>
      </c>
      <c r="G64" s="79">
        <f t="shared" si="1"/>
        <v>2498.52</v>
      </c>
      <c r="H64" s="79">
        <f t="shared" si="2"/>
        <v>2473.1461538461544</v>
      </c>
      <c r="I64" s="79">
        <f>AVERAGE($F$31:F64)</f>
        <v>2698.2317441176469</v>
      </c>
      <c r="J64" s="84">
        <f t="shared" si="3"/>
        <v>140308.05069411764</v>
      </c>
      <c r="K64" s="79">
        <f t="shared" si="5"/>
        <v>104331.39929999999</v>
      </c>
      <c r="L64" s="85">
        <f t="shared" si="4"/>
        <v>449.70529068627451</v>
      </c>
      <c r="M64" s="86"/>
      <c r="P64" s="91">
        <f>+P63*0.72</f>
        <v>1212.6240000000003</v>
      </c>
      <c r="Q64" s="89" t="s">
        <v>152</v>
      </c>
    </row>
    <row r="65" spans="1:13" x14ac:dyDescent="0.2">
      <c r="A65" s="83">
        <v>40062</v>
      </c>
      <c r="B65" s="79">
        <v>0</v>
      </c>
      <c r="C65" s="79">
        <v>0</v>
      </c>
      <c r="D65" s="79">
        <v>2153.65</v>
      </c>
      <c r="F65" s="79">
        <f t="shared" si="0"/>
        <v>2153.65</v>
      </c>
      <c r="G65" s="79">
        <f t="shared" si="1"/>
        <v>2424.39</v>
      </c>
      <c r="H65" s="79">
        <f t="shared" si="2"/>
        <v>2440.580769230769</v>
      </c>
      <c r="I65" s="79">
        <f>AVERAGE($F$31:F65)</f>
        <v>2682.6722657142855</v>
      </c>
      <c r="J65" s="84">
        <f t="shared" si="3"/>
        <v>139498.95781714283</v>
      </c>
      <c r="K65" s="79">
        <f t="shared" si="5"/>
        <v>105883.93929999998</v>
      </c>
      <c r="L65" s="85">
        <f t="shared" si="4"/>
        <v>447.11204428571426</v>
      </c>
      <c r="M65" s="86"/>
    </row>
    <row r="66" spans="1:13" x14ac:dyDescent="0.2">
      <c r="A66" s="83">
        <v>40069</v>
      </c>
      <c r="B66" s="79">
        <v>0</v>
      </c>
      <c r="C66" s="79">
        <v>0</v>
      </c>
      <c r="D66" s="79">
        <v>2326.52</v>
      </c>
      <c r="F66" s="79">
        <f t="shared" si="0"/>
        <v>2326.52</v>
      </c>
      <c r="G66" s="79">
        <f t="shared" si="1"/>
        <v>2464.8450000000003</v>
      </c>
      <c r="H66" s="79">
        <f t="shared" si="2"/>
        <v>2409.3923076923074</v>
      </c>
      <c r="I66" s="79">
        <f>AVERAGE($F$31:F66)</f>
        <v>2672.779147222222</v>
      </c>
      <c r="J66" s="84">
        <f t="shared" si="3"/>
        <v>138984.51565555556</v>
      </c>
      <c r="K66" s="79">
        <f t="shared" si="5"/>
        <v>107789.5493</v>
      </c>
      <c r="L66" s="85">
        <f t="shared" si="4"/>
        <v>445.46319120370367</v>
      </c>
      <c r="M66" s="86"/>
    </row>
    <row r="67" spans="1:13" x14ac:dyDescent="0.2">
      <c r="A67" s="83">
        <v>40076</v>
      </c>
      <c r="B67" s="79">
        <v>0</v>
      </c>
      <c r="C67" s="79">
        <v>0</v>
      </c>
      <c r="D67" s="79">
        <v>2882</v>
      </c>
      <c r="F67" s="79">
        <f t="shared" si="0"/>
        <v>2882</v>
      </c>
      <c r="G67" s="79">
        <f t="shared" si="1"/>
        <v>2704.2825000000003</v>
      </c>
      <c r="H67" s="79">
        <f t="shared" si="2"/>
        <v>2443.4853846153846</v>
      </c>
      <c r="I67" s="79">
        <f>AVERAGE($F$31:F67)</f>
        <v>2678.4337648648648</v>
      </c>
      <c r="J67" s="84">
        <f t="shared" si="3"/>
        <v>139278.55577297296</v>
      </c>
      <c r="K67" s="79">
        <f t="shared" si="5"/>
        <v>110517.8293</v>
      </c>
      <c r="L67" s="85">
        <f t="shared" si="4"/>
        <v>446.40562747747748</v>
      </c>
      <c r="M67" s="86"/>
    </row>
    <row r="68" spans="1:13" x14ac:dyDescent="0.2">
      <c r="A68" s="83">
        <v>40083</v>
      </c>
      <c r="B68" s="79">
        <v>0</v>
      </c>
      <c r="C68" s="79">
        <v>0</v>
      </c>
      <c r="D68" s="79">
        <v>1972.28</v>
      </c>
      <c r="F68" s="79">
        <f t="shared" ref="F68:F131" si="6">SUM(B68:D68)</f>
        <v>1972.28</v>
      </c>
      <c r="G68" s="79">
        <f t="shared" si="1"/>
        <v>2333.6125000000002</v>
      </c>
      <c r="H68" s="79">
        <f t="shared" si="2"/>
        <v>2403.9776923076925</v>
      </c>
      <c r="I68" s="79">
        <f>AVERAGE($F$31:F68)</f>
        <v>2659.8507710526314</v>
      </c>
      <c r="J68" s="84">
        <f t="shared" si="3"/>
        <v>138312.24009473683</v>
      </c>
      <c r="K68" s="79">
        <f t="shared" si="5"/>
        <v>111478.4093</v>
      </c>
      <c r="L68" s="85">
        <f t="shared" si="4"/>
        <v>443.30846184210526</v>
      </c>
      <c r="M68" s="86"/>
    </row>
    <row r="69" spans="1:13" x14ac:dyDescent="0.2">
      <c r="A69" s="83">
        <v>40090</v>
      </c>
      <c r="B69" s="79">
        <v>0</v>
      </c>
      <c r="C69" s="79">
        <v>0</v>
      </c>
      <c r="D69" s="79">
        <v>4457.9399999999996</v>
      </c>
      <c r="F69" s="79">
        <f t="shared" si="6"/>
        <v>4457.9399999999996</v>
      </c>
      <c r="G69" s="79">
        <f t="shared" si="1"/>
        <v>2909.6849999999999</v>
      </c>
      <c r="H69" s="79">
        <f t="shared" si="2"/>
        <v>2623.4130769230769</v>
      </c>
      <c r="I69" s="79">
        <f>AVERAGE($F$31:F69)</f>
        <v>2705.9556230769231</v>
      </c>
      <c r="J69" s="84">
        <f t="shared" si="3"/>
        <v>140709.6924</v>
      </c>
      <c r="K69" s="79">
        <f t="shared" si="5"/>
        <v>115517.52929999999</v>
      </c>
      <c r="L69" s="85">
        <f t="shared" si="4"/>
        <v>450.99260384615383</v>
      </c>
      <c r="M69" s="86"/>
    </row>
    <row r="70" spans="1:13" x14ac:dyDescent="0.2">
      <c r="A70" s="83">
        <v>40097</v>
      </c>
      <c r="B70" s="79">
        <v>0</v>
      </c>
      <c r="C70" s="79">
        <v>0</v>
      </c>
      <c r="D70" s="79">
        <v>3731.69</v>
      </c>
      <c r="F70" s="79">
        <f t="shared" si="6"/>
        <v>3731.69</v>
      </c>
      <c r="G70" s="79">
        <f t="shared" si="1"/>
        <v>3260.9775</v>
      </c>
      <c r="H70" s="79">
        <f t="shared" si="2"/>
        <v>2737.2353846153846</v>
      </c>
      <c r="I70" s="79">
        <f>AVERAGE($F$31:F70)</f>
        <v>2731.5989825000001</v>
      </c>
      <c r="J70" s="84">
        <f t="shared" si="3"/>
        <v>142043.14709000001</v>
      </c>
      <c r="K70" s="79">
        <f t="shared" si="5"/>
        <v>117569.7993</v>
      </c>
      <c r="L70" s="85">
        <f t="shared" si="4"/>
        <v>455.26649708333338</v>
      </c>
      <c r="M70" s="86"/>
    </row>
    <row r="71" spans="1:13" x14ac:dyDescent="0.2">
      <c r="A71" s="83">
        <v>40104</v>
      </c>
      <c r="B71" s="79">
        <v>0</v>
      </c>
      <c r="C71" s="79">
        <v>0</v>
      </c>
      <c r="D71" s="79">
        <v>2253.16</v>
      </c>
      <c r="F71" s="79">
        <f t="shared" si="6"/>
        <v>2253.16</v>
      </c>
      <c r="G71" s="79">
        <f t="shared" ref="G71:G134" si="7">AVERAGE(F68:F71)</f>
        <v>3103.7674999999999</v>
      </c>
      <c r="H71" s="79">
        <f t="shared" si="2"/>
        <v>2676.8661538461533</v>
      </c>
      <c r="I71" s="79">
        <f>AVERAGE($F$31:F71)</f>
        <v>2719.9297390243905</v>
      </c>
      <c r="J71" s="84">
        <f t="shared" si="3"/>
        <v>141436.34642926831</v>
      </c>
      <c r="K71" s="79">
        <f t="shared" si="5"/>
        <v>119109.9093</v>
      </c>
      <c r="L71" s="85">
        <f t="shared" si="4"/>
        <v>453.32162317073175</v>
      </c>
      <c r="M71" s="86"/>
    </row>
    <row r="72" spans="1:13" x14ac:dyDescent="0.2">
      <c r="A72" s="83">
        <v>40111</v>
      </c>
      <c r="B72" s="79">
        <v>0</v>
      </c>
      <c r="C72" s="79">
        <v>0</v>
      </c>
      <c r="D72" s="79">
        <v>1575</v>
      </c>
      <c r="F72" s="79">
        <f t="shared" si="6"/>
        <v>1575</v>
      </c>
      <c r="G72" s="79">
        <f t="shared" si="7"/>
        <v>3004.4474999999998</v>
      </c>
      <c r="H72" s="79">
        <f t="shared" si="2"/>
        <v>2675.1361538461529</v>
      </c>
      <c r="I72" s="79">
        <f>AVERAGE($F$31:F72)</f>
        <v>2692.6695071428571</v>
      </c>
      <c r="J72" s="84">
        <f t="shared" si="3"/>
        <v>140018.81437142857</v>
      </c>
      <c r="K72" s="79">
        <f t="shared" si="5"/>
        <v>119644.8493</v>
      </c>
      <c r="L72" s="85">
        <f t="shared" si="4"/>
        <v>448.77825119047617</v>
      </c>
      <c r="M72" s="86"/>
    </row>
    <row r="73" spans="1:13" x14ac:dyDescent="0.2">
      <c r="A73" s="83">
        <v>40118</v>
      </c>
      <c r="B73" s="79">
        <v>0</v>
      </c>
      <c r="C73" s="79">
        <v>0</v>
      </c>
      <c r="D73" s="79">
        <v>1805.86</v>
      </c>
      <c r="F73" s="79">
        <f t="shared" si="6"/>
        <v>1805.86</v>
      </c>
      <c r="G73" s="79">
        <f t="shared" si="7"/>
        <v>2341.4275000000002</v>
      </c>
      <c r="H73" s="79">
        <f t="shared" si="2"/>
        <v>2550.1676923076916</v>
      </c>
      <c r="I73" s="79">
        <f>AVERAGE($F$31:F73)</f>
        <v>2672.0460302325582</v>
      </c>
      <c r="J73" s="84">
        <f t="shared" si="3"/>
        <v>138946.39357209302</v>
      </c>
      <c r="K73" s="79">
        <f t="shared" si="5"/>
        <v>121136.8193</v>
      </c>
      <c r="L73" s="85">
        <f t="shared" si="4"/>
        <v>445.3410050387597</v>
      </c>
      <c r="M73" s="86"/>
    </row>
    <row r="74" spans="1:13" x14ac:dyDescent="0.2">
      <c r="A74" s="83">
        <v>40125</v>
      </c>
      <c r="B74" s="79">
        <v>0</v>
      </c>
      <c r="C74" s="79">
        <v>0</v>
      </c>
      <c r="D74" s="79">
        <v>3299.65</v>
      </c>
      <c r="F74" s="79">
        <f t="shared" si="6"/>
        <v>3299.65</v>
      </c>
      <c r="G74" s="79">
        <f t="shared" si="7"/>
        <v>2233.4175</v>
      </c>
      <c r="H74" s="79">
        <f t="shared" si="2"/>
        <v>2615.5123076923073</v>
      </c>
      <c r="I74" s="79">
        <f>AVERAGE($F$31:F74)</f>
        <v>2686.309756818182</v>
      </c>
      <c r="J74" s="84">
        <f t="shared" si="3"/>
        <v>139688.10735454547</v>
      </c>
      <c r="K74" s="79">
        <f t="shared" si="5"/>
        <v>123837.22929999999</v>
      </c>
      <c r="L74" s="85">
        <f t="shared" si="4"/>
        <v>447.71829280303035</v>
      </c>
      <c r="M74" s="86"/>
    </row>
    <row r="75" spans="1:13" x14ac:dyDescent="0.2">
      <c r="A75" s="83">
        <v>40132</v>
      </c>
      <c r="B75" s="79">
        <v>0</v>
      </c>
      <c r="C75" s="79">
        <v>0</v>
      </c>
      <c r="D75" s="79">
        <f>2806.86-97.37</f>
        <v>2709.4900000000002</v>
      </c>
      <c r="F75" s="79">
        <f t="shared" si="6"/>
        <v>2709.4900000000002</v>
      </c>
      <c r="G75" s="79">
        <f t="shared" si="7"/>
        <v>2347.5</v>
      </c>
      <c r="H75" s="79">
        <f t="shared" si="2"/>
        <v>2657.419230769231</v>
      </c>
      <c r="I75" s="79">
        <f>AVERAGE($F$31:F75)</f>
        <v>2686.8248733333335</v>
      </c>
      <c r="J75" s="84">
        <f t="shared" si="3"/>
        <v>139714.89341333334</v>
      </c>
      <c r="K75" s="79">
        <f t="shared" si="5"/>
        <v>126014.19930000001</v>
      </c>
      <c r="L75" s="85">
        <f t="shared" si="4"/>
        <v>447.80414555555558</v>
      </c>
      <c r="M75" s="86"/>
    </row>
    <row r="76" spans="1:13" x14ac:dyDescent="0.2">
      <c r="A76" s="83">
        <v>40139</v>
      </c>
      <c r="B76" s="79">
        <v>0</v>
      </c>
      <c r="C76" s="79">
        <v>0</v>
      </c>
      <c r="D76" s="79">
        <v>2442.89</v>
      </c>
      <c r="F76" s="79">
        <f t="shared" si="6"/>
        <v>2442.89</v>
      </c>
      <c r="G76" s="79">
        <f t="shared" si="7"/>
        <v>2564.4724999999999</v>
      </c>
      <c r="H76" s="79">
        <f t="shared" si="2"/>
        <v>2697.3146153846155</v>
      </c>
      <c r="I76" s="79">
        <f>AVERAGE($F$31:F76)</f>
        <v>2681.5219413043478</v>
      </c>
      <c r="J76" s="84">
        <f t="shared" si="3"/>
        <v>139439.14094782609</v>
      </c>
      <c r="K76" s="79">
        <f t="shared" si="5"/>
        <v>127933.16929999999</v>
      </c>
      <c r="L76" s="85">
        <f t="shared" si="4"/>
        <v>446.92032355072462</v>
      </c>
      <c r="M76" s="86"/>
    </row>
    <row r="77" spans="1:13" x14ac:dyDescent="0.2">
      <c r="A77" s="83">
        <v>40146</v>
      </c>
      <c r="B77" s="79">
        <v>0</v>
      </c>
      <c r="C77" s="79">
        <v>0</v>
      </c>
      <c r="D77" s="79">
        <v>2021.7</v>
      </c>
      <c r="F77" s="79">
        <f t="shared" si="6"/>
        <v>2021.7</v>
      </c>
      <c r="G77" s="79">
        <f t="shared" si="7"/>
        <v>2618.4325000000003</v>
      </c>
      <c r="H77" s="79">
        <f t="shared" si="2"/>
        <v>2587.0638461538465</v>
      </c>
      <c r="I77" s="79">
        <f>AVERAGE($F$31:F77)</f>
        <v>2667.4831765957447</v>
      </c>
      <c r="J77" s="84">
        <f t="shared" si="3"/>
        <v>138709.12518297872</v>
      </c>
      <c r="K77" s="79">
        <f t="shared" si="5"/>
        <v>129270.27929999999</v>
      </c>
      <c r="L77" s="85">
        <f t="shared" si="4"/>
        <v>444.58052943262413</v>
      </c>
      <c r="M77" s="86"/>
    </row>
    <row r="78" spans="1:13" x14ac:dyDescent="0.2">
      <c r="A78" s="83">
        <v>40153</v>
      </c>
      <c r="B78" s="79">
        <v>0</v>
      </c>
      <c r="C78" s="79">
        <v>0</v>
      </c>
      <c r="D78" s="79">
        <v>2234.4699999999998</v>
      </c>
      <c r="F78" s="79">
        <f t="shared" si="6"/>
        <v>2234.4699999999998</v>
      </c>
      <c r="G78" s="79">
        <f t="shared" si="7"/>
        <v>2352.1374999999998</v>
      </c>
      <c r="H78" s="79">
        <f t="shared" si="2"/>
        <v>2593.2807692307692</v>
      </c>
      <c r="I78" s="79">
        <f>AVERAGE($F$31:F78)</f>
        <v>2658.4620687500001</v>
      </c>
      <c r="J78" s="84">
        <f t="shared" si="3"/>
        <v>138240.02757500001</v>
      </c>
      <c r="K78" s="79">
        <f t="shared" si="5"/>
        <v>131016.8593</v>
      </c>
      <c r="L78" s="85">
        <f t="shared" si="4"/>
        <v>443.07701145833335</v>
      </c>
      <c r="M78" s="86"/>
    </row>
    <row r="79" spans="1:13" x14ac:dyDescent="0.2">
      <c r="A79" s="83">
        <v>40160</v>
      </c>
      <c r="B79" s="79">
        <v>0</v>
      </c>
      <c r="C79" s="79">
        <v>0</v>
      </c>
      <c r="D79" s="79">
        <v>1539.43</v>
      </c>
      <c r="F79" s="79">
        <f t="shared" si="6"/>
        <v>1539.43</v>
      </c>
      <c r="G79" s="79">
        <f t="shared" si="7"/>
        <v>2059.6224999999999</v>
      </c>
      <c r="H79" s="79">
        <f t="shared" si="2"/>
        <v>2532.7353846153851</v>
      </c>
      <c r="I79" s="79">
        <f>AVERAGE($F$31:F79)</f>
        <v>2635.6246795918369</v>
      </c>
      <c r="J79" s="84">
        <f t="shared" si="3"/>
        <v>137052.48333877552</v>
      </c>
      <c r="K79" s="79">
        <f t="shared" si="5"/>
        <v>131647.22930000001</v>
      </c>
      <c r="L79" s="85">
        <f t="shared" si="4"/>
        <v>439.27077993197281</v>
      </c>
      <c r="M79" s="86"/>
    </row>
    <row r="80" spans="1:13" x14ac:dyDescent="0.2">
      <c r="A80" s="83">
        <v>40167</v>
      </c>
      <c r="B80" s="79">
        <v>0</v>
      </c>
      <c r="C80" s="79">
        <v>0</v>
      </c>
      <c r="D80" s="79">
        <v>1756.09</v>
      </c>
      <c r="F80" s="79">
        <f t="shared" si="6"/>
        <v>1756.09</v>
      </c>
      <c r="G80" s="79">
        <f t="shared" si="7"/>
        <v>1887.9225000000001</v>
      </c>
      <c r="H80" s="79">
        <f t="shared" ref="H80:H143" si="8">AVERAGE(F68:F80)</f>
        <v>2446.1269230769235</v>
      </c>
      <c r="I80" s="79">
        <f>AVERAGE($F$31:F80)</f>
        <v>2618.0339859999999</v>
      </c>
      <c r="J80" s="84">
        <f t="shared" si="3"/>
        <v>136137.767272</v>
      </c>
      <c r="K80" s="79">
        <f t="shared" si="5"/>
        <v>132447.5693</v>
      </c>
      <c r="L80" s="85">
        <f t="shared" si="4"/>
        <v>436.33899766666667</v>
      </c>
      <c r="M80" s="86"/>
    </row>
    <row r="81" spans="1:17" x14ac:dyDescent="0.2">
      <c r="A81" s="83">
        <v>40174</v>
      </c>
      <c r="B81" s="79">
        <v>0</v>
      </c>
      <c r="C81" s="79">
        <v>0</v>
      </c>
      <c r="D81" s="79">
        <f>2120.28-92.01</f>
        <v>2028.2700000000002</v>
      </c>
      <c r="F81" s="79">
        <f t="shared" si="6"/>
        <v>2028.2700000000002</v>
      </c>
      <c r="G81" s="79">
        <f t="shared" si="7"/>
        <v>1889.5650000000001</v>
      </c>
      <c r="H81" s="79">
        <f t="shared" si="8"/>
        <v>2450.4338461538464</v>
      </c>
      <c r="I81" s="79">
        <f>AVERAGE($F$31:F81)</f>
        <v>2606.4699862745097</v>
      </c>
      <c r="J81" s="84">
        <f t="shared" si="3"/>
        <v>135536.43928627452</v>
      </c>
      <c r="K81" s="92">
        <f t="shared" si="5"/>
        <v>133583.63929999998</v>
      </c>
      <c r="L81" s="25">
        <f t="shared" si="4"/>
        <v>434.41166437908493</v>
      </c>
      <c r="M81" s="86"/>
    </row>
    <row r="82" spans="1:17" x14ac:dyDescent="0.2">
      <c r="A82" s="83">
        <v>40181</v>
      </c>
      <c r="B82" s="79">
        <v>0</v>
      </c>
      <c r="C82" s="79">
        <v>0</v>
      </c>
      <c r="D82" s="79">
        <v>4032.98</v>
      </c>
      <c r="F82" s="79">
        <f t="shared" si="6"/>
        <v>4032.98</v>
      </c>
      <c r="G82" s="79">
        <f t="shared" si="7"/>
        <v>2339.1925000000001</v>
      </c>
      <c r="H82" s="79">
        <f t="shared" si="8"/>
        <v>2417.7446153846158</v>
      </c>
      <c r="I82" s="79">
        <f>AVERAGE($F$31:F82)</f>
        <v>2633.9028711538463</v>
      </c>
      <c r="J82" s="84">
        <f t="shared" si="3"/>
        <v>136962.94930000001</v>
      </c>
      <c r="K82" s="93">
        <f t="shared" si="5"/>
        <v>136962.94930000001</v>
      </c>
      <c r="L82" s="94">
        <f t="shared" si="4"/>
        <v>438.98381185897438</v>
      </c>
      <c r="M82" s="86"/>
      <c r="Q82" s="95"/>
    </row>
    <row r="83" spans="1:17" x14ac:dyDescent="0.2">
      <c r="A83" s="83">
        <v>40188</v>
      </c>
      <c r="B83" s="79">
        <v>0</v>
      </c>
      <c r="C83" s="79">
        <v>0</v>
      </c>
      <c r="D83" s="79">
        <v>1194.68</v>
      </c>
      <c r="F83" s="79">
        <f t="shared" si="6"/>
        <v>1194.68</v>
      </c>
      <c r="G83" s="79">
        <f t="shared" si="7"/>
        <v>2253.0050000000001</v>
      </c>
      <c r="H83" s="79">
        <f t="shared" si="8"/>
        <v>2222.59</v>
      </c>
      <c r="I83" s="79">
        <f>AVERAGE(F83)</f>
        <v>1194.68</v>
      </c>
      <c r="J83" s="84">
        <f t="shared" si="3"/>
        <v>62123.360000000001</v>
      </c>
      <c r="K83" s="79">
        <f t="shared" si="5"/>
        <v>136415.61929999999</v>
      </c>
      <c r="L83" s="85">
        <f t="shared" si="4"/>
        <v>199.11333333333334</v>
      </c>
      <c r="M83" s="86"/>
      <c r="Q83" s="95"/>
    </row>
    <row r="84" spans="1:17" x14ac:dyDescent="0.2">
      <c r="A84" s="83">
        <v>40195</v>
      </c>
      <c r="B84" s="79">
        <v>0</v>
      </c>
      <c r="C84" s="79">
        <v>0</v>
      </c>
      <c r="D84" s="79">
        <v>2481.4299999999998</v>
      </c>
      <c r="F84" s="79">
        <f t="shared" si="6"/>
        <v>2481.4299999999998</v>
      </c>
      <c r="G84" s="79">
        <f t="shared" si="7"/>
        <v>2434.34</v>
      </c>
      <c r="H84" s="79">
        <f t="shared" si="8"/>
        <v>2240.1492307692306</v>
      </c>
      <c r="I84" s="79">
        <f>AVERAGE($F$83:F84)</f>
        <v>1838.0549999999998</v>
      </c>
      <c r="J84" s="84">
        <f t="shared" si="3"/>
        <v>95578.859999999986</v>
      </c>
      <c r="K84" s="79">
        <f t="shared" si="5"/>
        <v>137548.9993</v>
      </c>
      <c r="L84" s="85">
        <f t="shared" si="4"/>
        <v>306.34249999999997</v>
      </c>
      <c r="M84" s="86"/>
      <c r="Q84" s="95"/>
    </row>
    <row r="85" spans="1:17" x14ac:dyDescent="0.2">
      <c r="A85" s="83">
        <v>40202</v>
      </c>
      <c r="B85" s="79">
        <v>0</v>
      </c>
      <c r="C85" s="79">
        <v>0</v>
      </c>
      <c r="D85" s="96">
        <v>4484.8</v>
      </c>
      <c r="F85" s="79">
        <f t="shared" si="6"/>
        <v>4484.8</v>
      </c>
      <c r="G85" s="79">
        <f t="shared" si="7"/>
        <v>3048.4724999999999</v>
      </c>
      <c r="H85" s="79">
        <f t="shared" si="8"/>
        <v>2463.98</v>
      </c>
      <c r="I85" s="79">
        <f>AVERAGE($F$83:F85)</f>
        <v>2720.3033333333333</v>
      </c>
      <c r="J85" s="84">
        <f t="shared" si="3"/>
        <v>141455.77333333332</v>
      </c>
      <c r="K85" s="79">
        <f t="shared" si="5"/>
        <v>138867.94929999998</v>
      </c>
      <c r="L85" s="85">
        <f t="shared" si="4"/>
        <v>453.38388888888886</v>
      </c>
      <c r="M85" s="86"/>
      <c r="Q85" s="95"/>
    </row>
    <row r="86" spans="1:17" x14ac:dyDescent="0.2">
      <c r="A86" s="83">
        <v>40209</v>
      </c>
      <c r="B86" s="79">
        <v>0</v>
      </c>
      <c r="C86" s="79">
        <v>0</v>
      </c>
      <c r="D86" s="96">
        <v>3616.31</v>
      </c>
      <c r="F86" s="79">
        <f t="shared" si="6"/>
        <v>3616.31</v>
      </c>
      <c r="G86" s="79">
        <f t="shared" si="7"/>
        <v>2944.3049999999998</v>
      </c>
      <c r="H86" s="79">
        <f t="shared" si="8"/>
        <v>2603.2453846153849</v>
      </c>
      <c r="I86" s="79">
        <f>AVERAGE($F$83:F86)</f>
        <v>2944.3049999999998</v>
      </c>
      <c r="J86" s="84">
        <f t="shared" si="3"/>
        <v>153103.85999999999</v>
      </c>
      <c r="K86" s="79">
        <f t="shared" si="5"/>
        <v>140013.81929999997</v>
      </c>
      <c r="L86" s="85">
        <f t="shared" si="4"/>
        <v>490.71749999999997</v>
      </c>
      <c r="M86" s="86"/>
      <c r="Q86" s="95"/>
    </row>
    <row r="87" spans="1:17" x14ac:dyDescent="0.2">
      <c r="A87" s="83">
        <v>40216</v>
      </c>
      <c r="B87" s="79">
        <v>0</v>
      </c>
      <c r="C87" s="79">
        <v>0</v>
      </c>
      <c r="D87" s="96">
        <v>3817.54</v>
      </c>
      <c r="F87" s="79">
        <f t="shared" si="6"/>
        <v>3817.54</v>
      </c>
      <c r="G87" s="79">
        <f t="shared" si="7"/>
        <v>3600.0199999999995</v>
      </c>
      <c r="H87" s="79">
        <f t="shared" si="8"/>
        <v>2643.083076923077</v>
      </c>
      <c r="I87" s="79">
        <f>AVERAGE($F$83:F87)</f>
        <v>3118.9519999999998</v>
      </c>
      <c r="J87" s="84">
        <f t="shared" si="3"/>
        <v>162185.50399999999</v>
      </c>
      <c r="K87" s="79">
        <f t="shared" si="5"/>
        <v>141729.06929999997</v>
      </c>
      <c r="L87" s="85">
        <f t="shared" si="4"/>
        <v>519.82533333333333</v>
      </c>
      <c r="M87" s="86"/>
      <c r="Q87" s="95"/>
    </row>
    <row r="88" spans="1:17" x14ac:dyDescent="0.2">
      <c r="A88" s="83">
        <v>40223</v>
      </c>
      <c r="B88" s="79">
        <v>0</v>
      </c>
      <c r="C88" s="79">
        <v>0</v>
      </c>
      <c r="D88" s="96">
        <v>4521.33</v>
      </c>
      <c r="F88" s="79">
        <f t="shared" si="6"/>
        <v>4521.33</v>
      </c>
      <c r="G88" s="79">
        <f t="shared" si="7"/>
        <v>4109.9950000000008</v>
      </c>
      <c r="H88" s="79">
        <f t="shared" si="8"/>
        <v>2782.4553846153844</v>
      </c>
      <c r="I88" s="79">
        <f>AVERAGE($F$83:F88)</f>
        <v>3352.6816666666659</v>
      </c>
      <c r="J88" s="84">
        <f t="shared" si="3"/>
        <v>174339.44666666663</v>
      </c>
      <c r="K88" s="79">
        <f t="shared" si="5"/>
        <v>141864.55929999996</v>
      </c>
      <c r="L88" s="85">
        <f t="shared" si="4"/>
        <v>558.78027777777766</v>
      </c>
      <c r="M88" s="86"/>
      <c r="Q88" s="95"/>
    </row>
    <row r="89" spans="1:17" x14ac:dyDescent="0.2">
      <c r="A89" s="83">
        <v>40230</v>
      </c>
      <c r="B89" s="79">
        <v>0</v>
      </c>
      <c r="C89" s="79">
        <v>0</v>
      </c>
      <c r="D89" s="96">
        <v>4916.37</v>
      </c>
      <c r="F89" s="79">
        <f t="shared" si="6"/>
        <v>4916.37</v>
      </c>
      <c r="G89" s="79">
        <f t="shared" si="7"/>
        <v>4217.8874999999998</v>
      </c>
      <c r="H89" s="79">
        <f t="shared" si="8"/>
        <v>2972.7230769230769</v>
      </c>
      <c r="I89" s="79">
        <f>AVERAGE($F$83:F89)</f>
        <v>3576.0657142857135</v>
      </c>
      <c r="J89" s="84">
        <f t="shared" si="3"/>
        <v>185955.4171428571</v>
      </c>
      <c r="K89" s="79">
        <f t="shared" si="5"/>
        <v>143604.23929999996</v>
      </c>
      <c r="L89" s="85">
        <f t="shared" si="4"/>
        <v>596.01095238095229</v>
      </c>
      <c r="M89" s="86"/>
      <c r="Q89" s="95"/>
    </row>
    <row r="90" spans="1:17" x14ac:dyDescent="0.2">
      <c r="A90" s="83">
        <v>40237</v>
      </c>
      <c r="B90" s="79">
        <v>0</v>
      </c>
      <c r="C90" s="79">
        <v>0</v>
      </c>
      <c r="D90" s="96">
        <v>4871.05</v>
      </c>
      <c r="F90" s="79">
        <f t="shared" si="6"/>
        <v>4871.05</v>
      </c>
      <c r="G90" s="79">
        <f t="shared" si="7"/>
        <v>4531.5724999999993</v>
      </c>
      <c r="H90" s="79">
        <f t="shared" si="8"/>
        <v>3191.9038461538466</v>
      </c>
      <c r="I90" s="79">
        <f>AVERAGE($F$83:F90)</f>
        <v>3737.9387499999993</v>
      </c>
      <c r="J90" s="84">
        <f t="shared" si="3"/>
        <v>194372.81499999997</v>
      </c>
      <c r="K90" s="79">
        <f t="shared" si="5"/>
        <v>145420.20929999996</v>
      </c>
      <c r="L90" s="85">
        <f t="shared" si="4"/>
        <v>622.98979166666652</v>
      </c>
      <c r="M90" s="86"/>
      <c r="Q90" s="95"/>
    </row>
    <row r="91" spans="1:17" x14ac:dyDescent="0.2">
      <c r="A91" s="83">
        <v>40244</v>
      </c>
      <c r="B91" s="79">
        <v>0</v>
      </c>
      <c r="C91" s="79">
        <v>0</v>
      </c>
      <c r="D91" s="96">
        <v>5659.78</v>
      </c>
      <c r="F91" s="79">
        <f t="shared" si="6"/>
        <v>5659.78</v>
      </c>
      <c r="G91" s="79">
        <f t="shared" si="7"/>
        <v>4992.1324999999997</v>
      </c>
      <c r="H91" s="79">
        <f t="shared" si="8"/>
        <v>3455.3892307692313</v>
      </c>
      <c r="I91" s="79">
        <f>AVERAGE($F$83:F91)</f>
        <v>3951.476666666666</v>
      </c>
      <c r="J91" s="84">
        <f t="shared" si="3"/>
        <v>205476.78666666662</v>
      </c>
      <c r="K91" s="79">
        <f t="shared" si="5"/>
        <v>148172.62929999994</v>
      </c>
      <c r="L91" s="85">
        <f t="shared" si="4"/>
        <v>658.57944444444433</v>
      </c>
      <c r="M91" s="86"/>
      <c r="Q91" s="95"/>
    </row>
    <row r="92" spans="1:17" x14ac:dyDescent="0.2">
      <c r="A92" s="83">
        <v>40251</v>
      </c>
      <c r="B92" s="79">
        <v>0</v>
      </c>
      <c r="C92" s="79">
        <v>0</v>
      </c>
      <c r="D92" s="96">
        <v>5274.38</v>
      </c>
      <c r="F92" s="79">
        <f t="shared" si="6"/>
        <v>5274.38</v>
      </c>
      <c r="G92" s="79">
        <f t="shared" si="7"/>
        <v>5180.3950000000004</v>
      </c>
      <c r="H92" s="79">
        <f t="shared" si="8"/>
        <v>3742.6930769230771</v>
      </c>
      <c r="I92" s="79">
        <f>AVERAGE($F$83:F92)</f>
        <v>4083.7669999999989</v>
      </c>
      <c r="J92" s="84">
        <f t="shared" si="3"/>
        <v>212355.88399999993</v>
      </c>
      <c r="K92" s="79">
        <f t="shared" si="5"/>
        <v>151275.76929999996</v>
      </c>
      <c r="L92" s="85">
        <f t="shared" si="4"/>
        <v>680.62783333333311</v>
      </c>
      <c r="M92" s="86"/>
      <c r="Q92" s="95"/>
    </row>
    <row r="93" spans="1:17" x14ac:dyDescent="0.2">
      <c r="A93" s="83">
        <v>40258</v>
      </c>
      <c r="B93" s="79">
        <v>0</v>
      </c>
      <c r="C93" s="79">
        <v>0</v>
      </c>
      <c r="D93" s="96">
        <v>3703.66</v>
      </c>
      <c r="F93" s="79">
        <f t="shared" si="6"/>
        <v>3703.66</v>
      </c>
      <c r="G93" s="79">
        <f t="shared" si="7"/>
        <v>4877.2174999999997</v>
      </c>
      <c r="H93" s="79">
        <f t="shared" si="8"/>
        <v>3892.5061538461541</v>
      </c>
      <c r="I93" s="79">
        <f>AVERAGE($F$83:F93)</f>
        <v>4049.2118181818169</v>
      </c>
      <c r="J93" s="84">
        <f t="shared" si="3"/>
        <v>210559.01454545447</v>
      </c>
      <c r="K93" s="79">
        <f t="shared" si="5"/>
        <v>152735.74929999997</v>
      </c>
      <c r="L93" s="85">
        <f t="shared" si="4"/>
        <v>674.86863636363614</v>
      </c>
      <c r="M93" s="86"/>
      <c r="Q93" s="95"/>
    </row>
    <row r="94" spans="1:17" x14ac:dyDescent="0.2">
      <c r="A94" s="83">
        <v>40265</v>
      </c>
      <c r="B94" s="79">
        <v>0</v>
      </c>
      <c r="C94" s="79">
        <v>0</v>
      </c>
      <c r="D94" s="96">
        <v>3148.66</v>
      </c>
      <c r="F94" s="79">
        <f t="shared" si="6"/>
        <v>3148.66</v>
      </c>
      <c r="G94" s="79">
        <f t="shared" si="7"/>
        <v>4446.62</v>
      </c>
      <c r="H94" s="79">
        <f t="shared" si="8"/>
        <v>3978.69</v>
      </c>
      <c r="I94" s="79">
        <f>AVERAGE($F$83:F94)</f>
        <v>3974.1658333333326</v>
      </c>
      <c r="J94" s="84">
        <f t="shared" si="3"/>
        <v>206656.62333333329</v>
      </c>
      <c r="K94" s="79">
        <f t="shared" si="5"/>
        <v>153504.60929999995</v>
      </c>
      <c r="L94" s="85">
        <f t="shared" si="4"/>
        <v>662.36097222222213</v>
      </c>
      <c r="M94" s="86"/>
      <c r="Q94" s="95"/>
    </row>
    <row r="95" spans="1:17" x14ac:dyDescent="0.2">
      <c r="A95" s="83">
        <v>40272</v>
      </c>
      <c r="B95" s="79">
        <v>0</v>
      </c>
      <c r="C95" s="79">
        <v>0</v>
      </c>
      <c r="D95" s="96">
        <f>5525.52-51.58</f>
        <v>5473.9400000000005</v>
      </c>
      <c r="F95" s="79">
        <f t="shared" si="6"/>
        <v>5473.9400000000005</v>
      </c>
      <c r="G95" s="79">
        <f t="shared" si="7"/>
        <v>4400.16</v>
      </c>
      <c r="H95" s="79">
        <f t="shared" si="8"/>
        <v>4089.5330769230764</v>
      </c>
      <c r="I95" s="79">
        <f>AVERAGE($F$83:F95)</f>
        <v>4089.5330769230764</v>
      </c>
      <c r="J95" s="84">
        <f t="shared" ref="J95:J158" si="9">+I95*52</f>
        <v>212655.71999999997</v>
      </c>
      <c r="K95" s="79">
        <f t="shared" si="5"/>
        <v>155667.55929999996</v>
      </c>
      <c r="L95" s="85">
        <f t="shared" ref="L95:L158" si="10">+I95/6</f>
        <v>681.58884615384602</v>
      </c>
      <c r="M95" s="86"/>
      <c r="Q95" s="95"/>
    </row>
    <row r="96" spans="1:17" x14ac:dyDescent="0.2">
      <c r="A96" s="83">
        <v>40279</v>
      </c>
      <c r="B96" s="79">
        <v>0</v>
      </c>
      <c r="C96" s="79">
        <v>0</v>
      </c>
      <c r="D96" s="96">
        <v>4345.8</v>
      </c>
      <c r="F96" s="79">
        <f t="shared" si="6"/>
        <v>4345.8</v>
      </c>
      <c r="G96" s="79">
        <f t="shared" si="7"/>
        <v>4168.0150000000003</v>
      </c>
      <c r="H96" s="79">
        <f t="shared" si="8"/>
        <v>4331.9269230769232</v>
      </c>
      <c r="I96" s="79">
        <f>AVERAGE($F$83:F96)</f>
        <v>4107.8378571428566</v>
      </c>
      <c r="J96" s="84">
        <f t="shared" si="9"/>
        <v>213607.56857142854</v>
      </c>
      <c r="K96" s="79">
        <f t="shared" si="5"/>
        <v>157838.28929999997</v>
      </c>
      <c r="L96" s="85">
        <f t="shared" si="10"/>
        <v>684.6396428571428</v>
      </c>
      <c r="M96" s="86"/>
      <c r="Q96" s="95"/>
    </row>
    <row r="97" spans="1:17" x14ac:dyDescent="0.2">
      <c r="A97" s="83">
        <v>40286</v>
      </c>
      <c r="B97" s="79">
        <v>0</v>
      </c>
      <c r="C97" s="79">
        <v>0</v>
      </c>
      <c r="D97" s="96">
        <v>4225.7299999999996</v>
      </c>
      <c r="F97" s="79">
        <f t="shared" si="6"/>
        <v>4225.7299999999996</v>
      </c>
      <c r="G97" s="79">
        <f t="shared" si="7"/>
        <v>4298.5325000000003</v>
      </c>
      <c r="H97" s="79">
        <f t="shared" si="8"/>
        <v>4466.1038461538465</v>
      </c>
      <c r="I97" s="79">
        <f>AVERAGE($F$83:F97)</f>
        <v>4115.6973333333326</v>
      </c>
      <c r="J97" s="84">
        <f t="shared" si="9"/>
        <v>214016.2613333333</v>
      </c>
      <c r="K97" s="79">
        <f t="shared" si="5"/>
        <v>157434.59929999997</v>
      </c>
      <c r="L97" s="85">
        <f t="shared" si="10"/>
        <v>685.94955555555543</v>
      </c>
      <c r="M97" s="86"/>
      <c r="Q97" s="95"/>
    </row>
    <row r="98" spans="1:17" x14ac:dyDescent="0.2">
      <c r="A98" s="83">
        <v>40293</v>
      </c>
      <c r="B98" s="79">
        <v>0</v>
      </c>
      <c r="C98" s="79">
        <v>0</v>
      </c>
      <c r="D98" s="96">
        <v>4363.13</v>
      </c>
      <c r="F98" s="79">
        <f t="shared" si="6"/>
        <v>4363.13</v>
      </c>
      <c r="G98" s="79">
        <f t="shared" si="7"/>
        <v>4602.1500000000005</v>
      </c>
      <c r="H98" s="79">
        <f t="shared" si="8"/>
        <v>4456.7446153846158</v>
      </c>
      <c r="I98" s="79">
        <f>AVERAGE($F$83:F98)</f>
        <v>4131.1618749999998</v>
      </c>
      <c r="J98" s="84">
        <f t="shared" si="9"/>
        <v>214820.41749999998</v>
      </c>
      <c r="K98" s="79">
        <f t="shared" si="5"/>
        <v>158603.84929999997</v>
      </c>
      <c r="L98" s="85">
        <f t="shared" si="10"/>
        <v>688.52697916666659</v>
      </c>
      <c r="M98" s="86"/>
      <c r="Q98" s="95"/>
    </row>
    <row r="99" spans="1:17" x14ac:dyDescent="0.2">
      <c r="A99" s="83">
        <v>40300</v>
      </c>
      <c r="B99" s="79">
        <v>0</v>
      </c>
      <c r="C99" s="79">
        <v>0</v>
      </c>
      <c r="D99" s="96">
        <v>2626.9</v>
      </c>
      <c r="F99" s="79">
        <f t="shared" si="6"/>
        <v>2626.9</v>
      </c>
      <c r="G99" s="79">
        <f t="shared" si="7"/>
        <v>3890.39</v>
      </c>
      <c r="H99" s="79">
        <f t="shared" si="8"/>
        <v>4380.6361538461542</v>
      </c>
      <c r="I99" s="79">
        <f>AVERAGE($F$83:F99)</f>
        <v>4042.6758823529408</v>
      </c>
      <c r="J99" s="84">
        <f t="shared" si="9"/>
        <v>210219.14588235292</v>
      </c>
      <c r="K99" s="79">
        <f t="shared" si="5"/>
        <v>158694.90929999997</v>
      </c>
      <c r="L99" s="85">
        <f t="shared" si="10"/>
        <v>673.77931372549017</v>
      </c>
      <c r="M99" s="86"/>
      <c r="Q99" s="95"/>
    </row>
    <row r="100" spans="1:17" x14ac:dyDescent="0.2">
      <c r="A100" s="83">
        <v>40307</v>
      </c>
      <c r="B100" s="79">
        <v>0</v>
      </c>
      <c r="C100" s="79">
        <v>0</v>
      </c>
      <c r="D100" s="79">
        <v>3557.63</v>
      </c>
      <c r="F100" s="79">
        <f t="shared" si="6"/>
        <v>3557.63</v>
      </c>
      <c r="G100" s="79">
        <f t="shared" si="7"/>
        <v>3693.3474999999999</v>
      </c>
      <c r="H100" s="79">
        <f t="shared" si="8"/>
        <v>4360.6430769230765</v>
      </c>
      <c r="I100" s="79">
        <f>AVERAGE($F$83:F100)</f>
        <v>4015.7288888888888</v>
      </c>
      <c r="J100" s="84">
        <f t="shared" si="9"/>
        <v>208817.90222222221</v>
      </c>
      <c r="K100" s="79">
        <f t="shared" si="5"/>
        <v>158722.66237499999</v>
      </c>
      <c r="L100" s="85">
        <f t="shared" si="10"/>
        <v>669.28814814814814</v>
      </c>
      <c r="M100" s="86"/>
      <c r="Q100" s="95"/>
    </row>
    <row r="101" spans="1:17" x14ac:dyDescent="0.2">
      <c r="A101" s="83">
        <v>40314</v>
      </c>
      <c r="B101" s="79">
        <v>0</v>
      </c>
      <c r="C101" s="79">
        <v>0</v>
      </c>
      <c r="D101" s="79">
        <v>3364.22</v>
      </c>
      <c r="F101" s="79">
        <f t="shared" si="6"/>
        <v>3364.22</v>
      </c>
      <c r="G101" s="79">
        <f t="shared" si="7"/>
        <v>3477.97</v>
      </c>
      <c r="H101" s="79">
        <f t="shared" si="8"/>
        <v>4271.6346153846162</v>
      </c>
      <c r="I101" s="79">
        <f>AVERAGE($F$83:F101)</f>
        <v>3981.4389473684209</v>
      </c>
      <c r="J101" s="84">
        <f t="shared" si="9"/>
        <v>207034.82526315789</v>
      </c>
      <c r="K101" s="79">
        <f t="shared" si="5"/>
        <v>157253.94849999997</v>
      </c>
      <c r="L101" s="85">
        <f t="shared" si="10"/>
        <v>663.57315789473682</v>
      </c>
      <c r="M101" s="86"/>
      <c r="Q101" s="95"/>
    </row>
    <row r="102" spans="1:17" x14ac:dyDescent="0.2">
      <c r="A102" s="83">
        <v>40321</v>
      </c>
      <c r="B102" s="79">
        <v>0</v>
      </c>
      <c r="C102" s="79">
        <v>0</v>
      </c>
      <c r="D102" s="79">
        <v>5279.7</v>
      </c>
      <c r="F102" s="79">
        <f t="shared" si="6"/>
        <v>5279.7</v>
      </c>
      <c r="G102" s="79">
        <f t="shared" si="7"/>
        <v>3707.1125000000002</v>
      </c>
      <c r="H102" s="79">
        <f t="shared" si="8"/>
        <v>4299.5830769230761</v>
      </c>
      <c r="I102" s="79">
        <f>AVERAGE($F$83:F102)</f>
        <v>4046.3519999999999</v>
      </c>
      <c r="J102" s="84">
        <f t="shared" si="9"/>
        <v>210410.304</v>
      </c>
      <c r="K102" s="79">
        <f t="shared" si="5"/>
        <v>160558.85</v>
      </c>
      <c r="L102" s="85">
        <f t="shared" si="10"/>
        <v>674.39199999999994</v>
      </c>
      <c r="M102" s="86"/>
      <c r="Q102" s="95"/>
    </row>
    <row r="103" spans="1:17" x14ac:dyDescent="0.2">
      <c r="A103" s="83">
        <v>40328</v>
      </c>
      <c r="B103" s="79">
        <v>0</v>
      </c>
      <c r="C103" s="79">
        <v>0</v>
      </c>
      <c r="D103" s="96">
        <v>5455.43</v>
      </c>
      <c r="F103" s="79">
        <f t="shared" si="6"/>
        <v>5455.43</v>
      </c>
      <c r="G103" s="79">
        <f t="shared" si="7"/>
        <v>4414.2449999999999</v>
      </c>
      <c r="H103" s="79">
        <f t="shared" si="8"/>
        <v>4344.5353846153839</v>
      </c>
      <c r="I103" s="79">
        <f>AVERAGE($F$83:F103)</f>
        <v>4113.450952380952</v>
      </c>
      <c r="J103" s="84">
        <f t="shared" si="9"/>
        <v>213899.44952380951</v>
      </c>
      <c r="K103" s="79">
        <f t="shared" si="5"/>
        <v>163756.44</v>
      </c>
      <c r="L103" s="85">
        <f t="shared" si="10"/>
        <v>685.57515873015871</v>
      </c>
      <c r="M103" s="86"/>
      <c r="Q103" s="95"/>
    </row>
    <row r="104" spans="1:17" x14ac:dyDescent="0.2">
      <c r="A104" s="83">
        <v>40335</v>
      </c>
      <c r="B104" s="79">
        <v>0</v>
      </c>
      <c r="C104" s="79">
        <v>0</v>
      </c>
      <c r="D104" s="79">
        <v>3836.21</v>
      </c>
      <c r="F104" s="79">
        <f t="shared" si="6"/>
        <v>3836.21</v>
      </c>
      <c r="G104" s="79">
        <f t="shared" si="7"/>
        <v>4483.8900000000003</v>
      </c>
      <c r="H104" s="79">
        <f t="shared" si="8"/>
        <v>4204.2607692307683</v>
      </c>
      <c r="I104" s="79">
        <f>AVERAGE($F$83:F104)</f>
        <v>4100.8490909090915</v>
      </c>
      <c r="J104" s="84">
        <f t="shared" si="9"/>
        <v>213244.15272727277</v>
      </c>
      <c r="K104" s="79">
        <f t="shared" si="5"/>
        <v>165015.65</v>
      </c>
      <c r="L104" s="85">
        <f t="shared" si="10"/>
        <v>683.47484848484862</v>
      </c>
      <c r="M104" s="86"/>
      <c r="Q104" s="95"/>
    </row>
    <row r="105" spans="1:17" x14ac:dyDescent="0.2">
      <c r="A105" s="83">
        <v>40342</v>
      </c>
      <c r="B105" s="79">
        <v>0</v>
      </c>
      <c r="C105" s="79">
        <v>0</v>
      </c>
      <c r="D105" s="96">
        <v>3129.65</v>
      </c>
      <c r="F105" s="79">
        <f t="shared" si="6"/>
        <v>3129.65</v>
      </c>
      <c r="G105" s="79">
        <f t="shared" si="7"/>
        <v>4425.2475000000004</v>
      </c>
      <c r="H105" s="79">
        <f t="shared" si="8"/>
        <v>4039.2815384615387</v>
      </c>
      <c r="I105" s="79">
        <f>AVERAGE($F$83:F105)</f>
        <v>4058.623043478261</v>
      </c>
      <c r="J105" s="84">
        <f t="shared" si="9"/>
        <v>211048.39826086958</v>
      </c>
      <c r="K105" s="79">
        <f t="shared" si="5"/>
        <v>165413.32999999999</v>
      </c>
      <c r="L105" s="85">
        <f t="shared" si="10"/>
        <v>676.43717391304347</v>
      </c>
      <c r="M105" s="86"/>
      <c r="Q105" s="95"/>
    </row>
    <row r="106" spans="1:17" x14ac:dyDescent="0.2">
      <c r="A106" s="83">
        <v>40349</v>
      </c>
      <c r="B106" s="79">
        <v>0</v>
      </c>
      <c r="C106" s="79">
        <v>0</v>
      </c>
      <c r="D106" s="96">
        <v>4265.62</v>
      </c>
      <c r="F106" s="79">
        <f t="shared" si="6"/>
        <v>4265.62</v>
      </c>
      <c r="G106" s="79">
        <f t="shared" si="7"/>
        <v>4171.7275</v>
      </c>
      <c r="H106" s="79">
        <f t="shared" si="8"/>
        <v>4082.5092307692316</v>
      </c>
      <c r="I106" s="79">
        <f>AVERAGE($F$83:F106)</f>
        <v>4067.2479166666667</v>
      </c>
      <c r="J106" s="84">
        <f t="shared" si="9"/>
        <v>211496.89166666666</v>
      </c>
      <c r="K106" s="79">
        <f t="shared" si="5"/>
        <v>167240.15999999997</v>
      </c>
      <c r="L106" s="85">
        <f t="shared" si="10"/>
        <v>677.87465277777778</v>
      </c>
      <c r="M106" s="86"/>
      <c r="Q106" s="95"/>
    </row>
    <row r="107" spans="1:17" x14ac:dyDescent="0.2">
      <c r="A107" s="83">
        <v>40356</v>
      </c>
      <c r="B107" s="79">
        <v>0</v>
      </c>
      <c r="C107" s="79">
        <v>0</v>
      </c>
      <c r="D107" s="96">
        <v>2922.58</v>
      </c>
      <c r="E107" s="28"/>
      <c r="F107" s="79">
        <f t="shared" si="6"/>
        <v>2922.58</v>
      </c>
      <c r="G107" s="79">
        <f t="shared" si="7"/>
        <v>3538.5149999999999</v>
      </c>
      <c r="H107" s="79">
        <f t="shared" si="8"/>
        <v>4065.1184615384623</v>
      </c>
      <c r="I107" s="79">
        <f>AVERAGE($F$83:F107)</f>
        <v>4021.4611999999997</v>
      </c>
      <c r="J107" s="84">
        <f t="shared" si="9"/>
        <v>209115.98239999998</v>
      </c>
      <c r="K107" s="79">
        <f t="shared" si="5"/>
        <v>167676.85999999996</v>
      </c>
      <c r="L107" s="85">
        <f t="shared" si="10"/>
        <v>670.24353333333329</v>
      </c>
      <c r="M107" s="86"/>
    </row>
    <row r="108" spans="1:17" x14ac:dyDescent="0.2">
      <c r="A108" s="83">
        <v>40363</v>
      </c>
      <c r="B108" s="79">
        <v>0</v>
      </c>
      <c r="C108" s="79">
        <v>0</v>
      </c>
      <c r="D108" s="96">
        <v>1534.75</v>
      </c>
      <c r="E108" s="97">
        <f>+D108*0.05</f>
        <v>76.737500000000011</v>
      </c>
      <c r="F108" s="79">
        <f t="shared" si="6"/>
        <v>1534.75</v>
      </c>
      <c r="G108" s="79">
        <f t="shared" si="7"/>
        <v>2963.15</v>
      </c>
      <c r="H108" s="79">
        <f t="shared" si="8"/>
        <v>3762.1038461538465</v>
      </c>
      <c r="I108" s="79">
        <f>AVERAGE($F$83:F108)</f>
        <v>3925.8184615384616</v>
      </c>
      <c r="J108" s="84">
        <f t="shared" si="9"/>
        <v>204142.56</v>
      </c>
      <c r="K108" s="79">
        <f t="shared" si="5"/>
        <v>167606.32999999996</v>
      </c>
      <c r="L108" s="85">
        <f t="shared" si="10"/>
        <v>654.3030769230769</v>
      </c>
      <c r="M108" s="86"/>
    </row>
    <row r="109" spans="1:17" x14ac:dyDescent="0.2">
      <c r="A109" s="83">
        <v>40370</v>
      </c>
      <c r="B109" s="79">
        <v>0</v>
      </c>
      <c r="C109" s="79">
        <v>0</v>
      </c>
      <c r="D109" s="96">
        <v>2209.5100000000002</v>
      </c>
      <c r="E109" s="97">
        <f>+D109*0.05</f>
        <v>110.47550000000001</v>
      </c>
      <c r="F109" s="79">
        <f t="shared" si="6"/>
        <v>2209.5100000000002</v>
      </c>
      <c r="G109" s="79">
        <f t="shared" si="7"/>
        <v>2733.1150000000002</v>
      </c>
      <c r="H109" s="79">
        <f t="shared" si="8"/>
        <v>3597.7738461538465</v>
      </c>
      <c r="I109" s="79">
        <f>AVERAGE($F$83:F109)</f>
        <v>3862.2514814814813</v>
      </c>
      <c r="J109" s="84">
        <f t="shared" si="9"/>
        <v>200837.07703703703</v>
      </c>
      <c r="K109" s="79">
        <f t="shared" si="5"/>
        <v>167563.84</v>
      </c>
      <c r="L109" s="85">
        <f t="shared" si="10"/>
        <v>643.70858024691358</v>
      </c>
      <c r="M109" s="86"/>
    </row>
    <row r="110" spans="1:17" x14ac:dyDescent="0.2">
      <c r="A110" s="83">
        <v>40377</v>
      </c>
      <c r="B110" s="79">
        <v>0</v>
      </c>
      <c r="C110" s="79">
        <v>0</v>
      </c>
      <c r="D110" s="96">
        <v>2987.53</v>
      </c>
      <c r="E110" s="97">
        <f>+D110*0.05</f>
        <v>149.37650000000002</v>
      </c>
      <c r="F110" s="79">
        <f t="shared" si="6"/>
        <v>2987.53</v>
      </c>
      <c r="G110" s="79">
        <f t="shared" si="7"/>
        <v>2413.5925000000002</v>
      </c>
      <c r="H110" s="79">
        <f t="shared" si="8"/>
        <v>3502.5276923076922</v>
      </c>
      <c r="I110" s="79">
        <f>AVERAGE($F$83:F110)</f>
        <v>3831.0114285714285</v>
      </c>
      <c r="J110" s="84">
        <f t="shared" si="9"/>
        <v>199212.59428571429</v>
      </c>
      <c r="K110" s="79">
        <f t="shared" si="5"/>
        <v>167513.40999999997</v>
      </c>
      <c r="L110" s="85">
        <f t="shared" si="10"/>
        <v>638.50190476190471</v>
      </c>
      <c r="M110" s="86"/>
    </row>
    <row r="111" spans="1:17" x14ac:dyDescent="0.2">
      <c r="A111" s="83">
        <v>40384</v>
      </c>
      <c r="B111" s="79">
        <v>0</v>
      </c>
      <c r="C111" s="79">
        <v>0</v>
      </c>
      <c r="D111" s="96">
        <v>2576.2199999999998</v>
      </c>
      <c r="E111" s="97">
        <v>130.54</v>
      </c>
      <c r="F111" s="79">
        <f t="shared" si="6"/>
        <v>2576.2199999999998</v>
      </c>
      <c r="G111" s="79">
        <f t="shared" si="7"/>
        <v>2327.0025000000001</v>
      </c>
      <c r="H111" s="79">
        <f t="shared" si="8"/>
        <v>3365.0730769230772</v>
      </c>
      <c r="I111" s="79">
        <f>AVERAGE($F$83:F111)</f>
        <v>3787.7427586206895</v>
      </c>
      <c r="J111" s="84">
        <f t="shared" si="9"/>
        <v>196962.62344827584</v>
      </c>
      <c r="K111" s="79">
        <f t="shared" si="5"/>
        <v>168492.13999999996</v>
      </c>
      <c r="L111" s="85">
        <f t="shared" si="10"/>
        <v>631.29045977011492</v>
      </c>
      <c r="M111" s="86"/>
    </row>
    <row r="112" spans="1:17" x14ac:dyDescent="0.2">
      <c r="A112" s="83">
        <v>40391</v>
      </c>
      <c r="B112" s="79">
        <v>0</v>
      </c>
      <c r="C112" s="79">
        <v>0</v>
      </c>
      <c r="D112" s="96">
        <v>2457.31</v>
      </c>
      <c r="E112" s="97">
        <f t="shared" ref="E112:E138" si="11">+D112*0.05</f>
        <v>122.8655</v>
      </c>
      <c r="F112" s="79">
        <f t="shared" si="6"/>
        <v>2457.31</v>
      </c>
      <c r="G112" s="79">
        <f t="shared" si="7"/>
        <v>2557.6424999999999</v>
      </c>
      <c r="H112" s="79">
        <f t="shared" si="8"/>
        <v>3352.0276923076922</v>
      </c>
      <c r="I112" s="79">
        <f>AVERAGE($F$83:F112)</f>
        <v>3743.3949999999995</v>
      </c>
      <c r="J112" s="84">
        <f t="shared" si="9"/>
        <v>194656.53999999998</v>
      </c>
      <c r="K112" s="79">
        <f t="shared" si="5"/>
        <v>167518.99999999997</v>
      </c>
      <c r="L112" s="85">
        <f t="shared" si="10"/>
        <v>623.89916666666659</v>
      </c>
      <c r="M112" s="86"/>
    </row>
    <row r="113" spans="1:13" x14ac:dyDescent="0.2">
      <c r="A113" s="83">
        <v>40398</v>
      </c>
      <c r="B113" s="79">
        <v>0</v>
      </c>
      <c r="C113" s="79">
        <v>0</v>
      </c>
      <c r="D113" s="96">
        <v>4326.58</v>
      </c>
      <c r="E113" s="28">
        <f t="shared" si="11"/>
        <v>216.32900000000001</v>
      </c>
      <c r="F113" s="79">
        <f t="shared" si="6"/>
        <v>4326.58</v>
      </c>
      <c r="G113" s="79">
        <f t="shared" si="7"/>
        <v>3086.91</v>
      </c>
      <c r="H113" s="79">
        <f t="shared" si="8"/>
        <v>3411.1776923076927</v>
      </c>
      <c r="I113" s="79">
        <f>AVERAGE($F$83:F113)</f>
        <v>3762.2074193548383</v>
      </c>
      <c r="J113" s="84">
        <f t="shared" si="9"/>
        <v>195634.7858064516</v>
      </c>
      <c r="K113" s="79">
        <f t="shared" si="5"/>
        <v>169395.40999999997</v>
      </c>
      <c r="L113" s="85">
        <f t="shared" si="10"/>
        <v>627.03456989247309</v>
      </c>
      <c r="M113" s="86"/>
    </row>
    <row r="114" spans="1:13" x14ac:dyDescent="0.2">
      <c r="A114" s="83">
        <v>40405</v>
      </c>
      <c r="B114" s="79">
        <v>0</v>
      </c>
      <c r="C114" s="79">
        <v>0</v>
      </c>
      <c r="D114" s="96">
        <v>3275.2</v>
      </c>
      <c r="E114" s="28">
        <f t="shared" si="11"/>
        <v>163.76</v>
      </c>
      <c r="F114" s="79">
        <f t="shared" si="6"/>
        <v>3275.2</v>
      </c>
      <c r="G114" s="79">
        <f t="shared" si="7"/>
        <v>3158.8275000000003</v>
      </c>
      <c r="H114" s="79">
        <f t="shared" si="8"/>
        <v>3404.33</v>
      </c>
      <c r="I114" s="79">
        <f>AVERAGE($F$83:F114)</f>
        <v>3746.9884374999997</v>
      </c>
      <c r="J114" s="84">
        <f t="shared" si="9"/>
        <v>194843.39874999999</v>
      </c>
      <c r="K114" s="79">
        <f t="shared" si="5"/>
        <v>170505.90999999997</v>
      </c>
      <c r="L114" s="85">
        <f t="shared" si="10"/>
        <v>624.49807291666662</v>
      </c>
      <c r="M114" s="86"/>
    </row>
    <row r="115" spans="1:13" x14ac:dyDescent="0.2">
      <c r="A115" s="83">
        <v>40412</v>
      </c>
      <c r="B115" s="79">
        <v>0</v>
      </c>
      <c r="C115" s="79">
        <v>0</v>
      </c>
      <c r="D115" s="96">
        <v>3181.78</v>
      </c>
      <c r="E115" s="28">
        <f t="shared" si="11"/>
        <v>159.08900000000003</v>
      </c>
      <c r="F115" s="79">
        <f t="shared" si="6"/>
        <v>3181.78</v>
      </c>
      <c r="G115" s="79">
        <f t="shared" si="7"/>
        <v>3310.2175000000002</v>
      </c>
      <c r="H115" s="79">
        <f t="shared" si="8"/>
        <v>3242.9515384615379</v>
      </c>
      <c r="I115" s="79">
        <f>AVERAGE($F$83:F115)</f>
        <v>3729.8609090909085</v>
      </c>
      <c r="J115" s="84">
        <f t="shared" si="9"/>
        <v>193952.76727272724</v>
      </c>
      <c r="K115" s="79">
        <f t="shared" si="5"/>
        <v>171763.43999999997</v>
      </c>
      <c r="L115" s="85">
        <f t="shared" si="10"/>
        <v>621.64348484848472</v>
      </c>
      <c r="M115" s="86"/>
    </row>
    <row r="116" spans="1:13" x14ac:dyDescent="0.2">
      <c r="A116" s="83">
        <v>40419</v>
      </c>
      <c r="B116" s="79">
        <v>0</v>
      </c>
      <c r="C116" s="79">
        <v>0</v>
      </c>
      <c r="D116" s="96">
        <v>4100.95</v>
      </c>
      <c r="E116" s="28">
        <f t="shared" si="11"/>
        <v>205.04750000000001</v>
      </c>
      <c r="F116" s="79">
        <f t="shared" si="6"/>
        <v>4100.95</v>
      </c>
      <c r="G116" s="79">
        <f t="shared" si="7"/>
        <v>3721.1274999999996</v>
      </c>
      <c r="H116" s="79">
        <f t="shared" si="8"/>
        <v>3138.7607692307688</v>
      </c>
      <c r="I116" s="79">
        <f>AVERAGE($F$83:F116)</f>
        <v>3740.7752941176468</v>
      </c>
      <c r="J116" s="84">
        <f t="shared" si="9"/>
        <v>194520.31529411764</v>
      </c>
      <c r="K116" s="79">
        <f t="shared" si="5"/>
        <v>172409.43</v>
      </c>
      <c r="L116" s="85">
        <f t="shared" si="10"/>
        <v>623.46254901960776</v>
      </c>
      <c r="M116" s="86"/>
    </row>
    <row r="117" spans="1:13" x14ac:dyDescent="0.2">
      <c r="A117" s="83">
        <v>40426</v>
      </c>
      <c r="B117" s="79">
        <v>0</v>
      </c>
      <c r="C117" s="79">
        <v>0</v>
      </c>
      <c r="D117" s="96">
        <v>3400.43</v>
      </c>
      <c r="E117" s="28">
        <f t="shared" si="11"/>
        <v>170.0215</v>
      </c>
      <c r="F117" s="79">
        <f t="shared" si="6"/>
        <v>3400.43</v>
      </c>
      <c r="G117" s="79">
        <f t="shared" si="7"/>
        <v>3489.59</v>
      </c>
      <c r="H117" s="79">
        <f t="shared" si="8"/>
        <v>3105.2392307692307</v>
      </c>
      <c r="I117" s="79">
        <f>AVERAGE($F$83:F117)</f>
        <v>3731.0511428571422</v>
      </c>
      <c r="J117" s="84">
        <f t="shared" si="9"/>
        <v>194014.65942857138</v>
      </c>
      <c r="K117" s="79">
        <f t="shared" si="5"/>
        <v>173656.21</v>
      </c>
      <c r="L117" s="85">
        <f t="shared" si="10"/>
        <v>621.84185714285707</v>
      </c>
      <c r="M117" s="86"/>
    </row>
    <row r="118" spans="1:13" x14ac:dyDescent="0.2">
      <c r="A118" s="83">
        <v>40433</v>
      </c>
      <c r="B118" s="79">
        <v>0</v>
      </c>
      <c r="C118" s="79">
        <v>0</v>
      </c>
      <c r="D118" s="96">
        <v>3346.62</v>
      </c>
      <c r="E118" s="28">
        <f t="shared" si="11"/>
        <v>167.33100000000002</v>
      </c>
      <c r="F118" s="79">
        <f t="shared" si="6"/>
        <v>3346.62</v>
      </c>
      <c r="G118" s="79">
        <f t="shared" si="7"/>
        <v>3507.4449999999997</v>
      </c>
      <c r="H118" s="79">
        <f t="shared" si="8"/>
        <v>3121.9292307692313</v>
      </c>
      <c r="I118" s="79">
        <f>AVERAGE($F$83:F118)</f>
        <v>3720.3724999999995</v>
      </c>
      <c r="J118" s="84">
        <f t="shared" si="9"/>
        <v>193459.36999999997</v>
      </c>
      <c r="K118" s="79">
        <f t="shared" si="5"/>
        <v>174676.31000000003</v>
      </c>
      <c r="L118" s="85">
        <f t="shared" si="10"/>
        <v>620.06208333333325</v>
      </c>
      <c r="M118" s="86"/>
    </row>
    <row r="119" spans="1:13" x14ac:dyDescent="0.2">
      <c r="A119" s="83">
        <v>40440</v>
      </c>
      <c r="B119" s="79">
        <v>0</v>
      </c>
      <c r="C119" s="79">
        <v>0</v>
      </c>
      <c r="D119" s="96">
        <v>3692.52</v>
      </c>
      <c r="E119" s="28">
        <f t="shared" si="11"/>
        <v>184.626</v>
      </c>
      <c r="F119" s="79">
        <f t="shared" si="6"/>
        <v>3692.52</v>
      </c>
      <c r="G119" s="79">
        <f t="shared" si="7"/>
        <v>3635.13</v>
      </c>
      <c r="H119" s="79">
        <f t="shared" si="8"/>
        <v>3077.8446153846153</v>
      </c>
      <c r="I119" s="79">
        <f>AVERAGE($F$83:F119)</f>
        <v>3719.6197297297285</v>
      </c>
      <c r="J119" s="84">
        <f t="shared" si="9"/>
        <v>193420.22594594589</v>
      </c>
      <c r="K119" s="79">
        <f t="shared" ref="K119:K182" si="12">SUM(F68:F119)</f>
        <v>175486.83000000002</v>
      </c>
      <c r="L119" s="85">
        <f t="shared" si="10"/>
        <v>619.93662162162138</v>
      </c>
      <c r="M119" s="86"/>
    </row>
    <row r="120" spans="1:13" x14ac:dyDescent="0.2">
      <c r="A120" s="83">
        <v>40447</v>
      </c>
      <c r="B120" s="79">
        <v>0</v>
      </c>
      <c r="C120" s="79">
        <v>0</v>
      </c>
      <c r="D120" s="96">
        <v>2630.5</v>
      </c>
      <c r="E120" s="28">
        <f t="shared" si="11"/>
        <v>131.52500000000001</v>
      </c>
      <c r="F120" s="79">
        <f t="shared" si="6"/>
        <v>2630.5</v>
      </c>
      <c r="G120" s="79">
        <f t="shared" si="7"/>
        <v>3267.5174999999999</v>
      </c>
      <c r="H120" s="79">
        <f t="shared" si="8"/>
        <v>3055.3769230769226</v>
      </c>
      <c r="I120" s="79">
        <f>AVERAGE($F$83:F120)</f>
        <v>3690.9586842105255</v>
      </c>
      <c r="J120" s="84">
        <f t="shared" si="9"/>
        <v>191929.85157894733</v>
      </c>
      <c r="K120" s="79">
        <f t="shared" si="12"/>
        <v>176145.05000000002</v>
      </c>
      <c r="L120" s="85">
        <f t="shared" si="10"/>
        <v>615.15978070175424</v>
      </c>
      <c r="M120" s="86"/>
    </row>
    <row r="121" spans="1:13" x14ac:dyDescent="0.2">
      <c r="A121" s="83">
        <v>40454</v>
      </c>
      <c r="B121" s="79">
        <v>0</v>
      </c>
      <c r="C121" s="79">
        <v>0</v>
      </c>
      <c r="D121" s="96">
        <v>3903.28</v>
      </c>
      <c r="E121" s="28">
        <f t="shared" si="11"/>
        <v>195.16400000000002</v>
      </c>
      <c r="F121" s="79">
        <f t="shared" si="6"/>
        <v>3903.28</v>
      </c>
      <c r="G121" s="79">
        <f t="shared" si="7"/>
        <v>3393.23</v>
      </c>
      <c r="H121" s="79">
        <f t="shared" si="8"/>
        <v>3237.5715384615378</v>
      </c>
      <c r="I121" s="79">
        <f>AVERAGE($F$83:F121)</f>
        <v>3696.4028205128197</v>
      </c>
      <c r="J121" s="84">
        <f t="shared" si="9"/>
        <v>192212.94666666663</v>
      </c>
      <c r="K121" s="79">
        <f t="shared" si="12"/>
        <v>175590.39</v>
      </c>
      <c r="L121" s="85">
        <f t="shared" si="10"/>
        <v>616.06713675213666</v>
      </c>
      <c r="M121" s="86"/>
    </row>
    <row r="122" spans="1:13" x14ac:dyDescent="0.2">
      <c r="A122" s="83">
        <v>40461</v>
      </c>
      <c r="B122" s="79">
        <v>0</v>
      </c>
      <c r="C122" s="79">
        <v>0</v>
      </c>
      <c r="D122" s="96">
        <v>5530.74</v>
      </c>
      <c r="E122" s="28">
        <f t="shared" si="11"/>
        <v>276.53699999999998</v>
      </c>
      <c r="F122" s="79">
        <f t="shared" si="6"/>
        <v>5530.74</v>
      </c>
      <c r="G122" s="79">
        <f t="shared" si="7"/>
        <v>3939.26</v>
      </c>
      <c r="H122" s="79">
        <f t="shared" si="8"/>
        <v>3493.0507692307688</v>
      </c>
      <c r="I122" s="79">
        <f>AVERAGE($F$83:F122)</f>
        <v>3742.2612499999987</v>
      </c>
      <c r="J122" s="84">
        <f t="shared" si="9"/>
        <v>194597.58499999993</v>
      </c>
      <c r="K122" s="79">
        <f t="shared" si="12"/>
        <v>177389.44</v>
      </c>
      <c r="L122" s="85">
        <f t="shared" si="10"/>
        <v>623.71020833333307</v>
      </c>
      <c r="M122" s="86"/>
    </row>
    <row r="123" spans="1:13" x14ac:dyDescent="0.2">
      <c r="A123" s="83">
        <v>40468</v>
      </c>
      <c r="B123" s="79">
        <v>0</v>
      </c>
      <c r="C123" s="79">
        <v>0</v>
      </c>
      <c r="D123" s="96">
        <v>3259.31</v>
      </c>
      <c r="E123" s="28">
        <f t="shared" si="11"/>
        <v>162.96550000000002</v>
      </c>
      <c r="F123" s="79">
        <f t="shared" si="6"/>
        <v>3259.31</v>
      </c>
      <c r="G123" s="79">
        <f t="shared" si="7"/>
        <v>3830.9575</v>
      </c>
      <c r="H123" s="79">
        <f t="shared" si="8"/>
        <v>3513.9569230769225</v>
      </c>
      <c r="I123" s="79">
        <f>AVERAGE($F$83:F123)</f>
        <v>3730.4819512195108</v>
      </c>
      <c r="J123" s="84">
        <f t="shared" si="9"/>
        <v>193985.06146341457</v>
      </c>
      <c r="K123" s="79">
        <f t="shared" si="12"/>
        <v>178395.59</v>
      </c>
      <c r="L123" s="85">
        <f t="shared" si="10"/>
        <v>621.74699186991847</v>
      </c>
      <c r="M123" s="86"/>
    </row>
    <row r="124" spans="1:13" x14ac:dyDescent="0.2">
      <c r="A124" s="83">
        <v>40475</v>
      </c>
      <c r="B124" s="79">
        <v>0</v>
      </c>
      <c r="C124" s="79">
        <v>0</v>
      </c>
      <c r="D124" s="96">
        <v>2157.36</v>
      </c>
      <c r="E124" s="28">
        <f t="shared" si="11"/>
        <v>107.86800000000001</v>
      </c>
      <c r="F124" s="79">
        <f t="shared" si="6"/>
        <v>2157.36</v>
      </c>
      <c r="G124" s="79">
        <f t="shared" si="7"/>
        <v>3712.6725000000001</v>
      </c>
      <c r="H124" s="79">
        <f t="shared" si="8"/>
        <v>3481.7369230769227</v>
      </c>
      <c r="I124" s="79">
        <f>AVERAGE($F$83:F124)</f>
        <v>3693.0266666666653</v>
      </c>
      <c r="J124" s="84">
        <f t="shared" si="9"/>
        <v>192037.3866666666</v>
      </c>
      <c r="K124" s="79">
        <f t="shared" si="12"/>
        <v>178977.94999999998</v>
      </c>
      <c r="L124" s="85">
        <f t="shared" si="10"/>
        <v>615.50444444444418</v>
      </c>
      <c r="M124" s="86"/>
    </row>
    <row r="125" spans="1:13" x14ac:dyDescent="0.2">
      <c r="A125" s="83">
        <v>40482</v>
      </c>
      <c r="B125" s="79">
        <v>0</v>
      </c>
      <c r="C125" s="79">
        <v>0</v>
      </c>
      <c r="D125" s="96">
        <v>3669.93</v>
      </c>
      <c r="E125" s="28">
        <f t="shared" si="11"/>
        <v>183.4965</v>
      </c>
      <c r="F125" s="79">
        <f t="shared" si="6"/>
        <v>3669.93</v>
      </c>
      <c r="G125" s="79">
        <f t="shared" si="7"/>
        <v>3654.335</v>
      </c>
      <c r="H125" s="79">
        <f t="shared" si="8"/>
        <v>3575.0153846153844</v>
      </c>
      <c r="I125" s="79">
        <f>AVERAGE($F$83:F125)</f>
        <v>3692.4895348837194</v>
      </c>
      <c r="J125" s="84">
        <f t="shared" si="9"/>
        <v>192009.45581395342</v>
      </c>
      <c r="K125" s="79">
        <f t="shared" si="12"/>
        <v>180842.01999999993</v>
      </c>
      <c r="L125" s="85">
        <f t="shared" si="10"/>
        <v>615.41492248061991</v>
      </c>
      <c r="M125" s="86"/>
    </row>
    <row r="126" spans="1:13" x14ac:dyDescent="0.2">
      <c r="A126" s="83">
        <v>40489</v>
      </c>
      <c r="B126" s="79">
        <v>0</v>
      </c>
      <c r="C126" s="79">
        <v>0</v>
      </c>
      <c r="D126" s="96">
        <v>2114.36</v>
      </c>
      <c r="E126" s="28">
        <f t="shared" si="11"/>
        <v>105.71800000000002</v>
      </c>
      <c r="F126" s="79">
        <f t="shared" si="6"/>
        <v>2114.36</v>
      </c>
      <c r="G126" s="79">
        <f t="shared" si="7"/>
        <v>2800.2400000000002</v>
      </c>
      <c r="H126" s="79">
        <f t="shared" si="8"/>
        <v>3404.8446153846153</v>
      </c>
      <c r="I126" s="79">
        <f>AVERAGE($F$83:F126)</f>
        <v>3656.6229545454526</v>
      </c>
      <c r="J126" s="84">
        <f t="shared" si="9"/>
        <v>190144.39363636353</v>
      </c>
      <c r="K126" s="79">
        <f t="shared" si="12"/>
        <v>179656.72999999995</v>
      </c>
      <c r="L126" s="85">
        <f t="shared" si="10"/>
        <v>609.43715909090872</v>
      </c>
      <c r="M126" s="86"/>
    </row>
    <row r="127" spans="1:13" x14ac:dyDescent="0.2">
      <c r="A127" s="83">
        <v>40496</v>
      </c>
      <c r="B127" s="79">
        <v>0</v>
      </c>
      <c r="C127" s="79">
        <v>0</v>
      </c>
      <c r="D127" s="96">
        <v>3646.14</v>
      </c>
      <c r="E127" s="28">
        <f t="shared" si="11"/>
        <v>182.30700000000002</v>
      </c>
      <c r="F127" s="79">
        <f t="shared" si="6"/>
        <v>3646.14</v>
      </c>
      <c r="G127" s="79">
        <f t="shared" si="7"/>
        <v>2896.9474999999998</v>
      </c>
      <c r="H127" s="79">
        <f t="shared" si="8"/>
        <v>3433.3784615384616</v>
      </c>
      <c r="I127" s="79">
        <f>AVERAGE($F$83:F127)</f>
        <v>3656.3899999999985</v>
      </c>
      <c r="J127" s="84">
        <f t="shared" si="9"/>
        <v>190132.27999999991</v>
      </c>
      <c r="K127" s="79">
        <f t="shared" si="12"/>
        <v>180593.37999999998</v>
      </c>
      <c r="L127" s="85">
        <f t="shared" si="10"/>
        <v>609.39833333333308</v>
      </c>
      <c r="M127" s="86"/>
    </row>
    <row r="128" spans="1:13" x14ac:dyDescent="0.2">
      <c r="A128" s="83">
        <v>40503</v>
      </c>
      <c r="B128" s="79">
        <v>0</v>
      </c>
      <c r="C128" s="79">
        <v>0</v>
      </c>
      <c r="D128" s="96">
        <v>5079.34</v>
      </c>
      <c r="E128" s="28">
        <f t="shared" si="11"/>
        <v>253.96700000000001</v>
      </c>
      <c r="F128" s="79">
        <f t="shared" si="6"/>
        <v>5079.34</v>
      </c>
      <c r="G128" s="79">
        <f t="shared" si="7"/>
        <v>3627.4425000000001</v>
      </c>
      <c r="H128" s="79">
        <f t="shared" si="8"/>
        <v>3579.3446153846153</v>
      </c>
      <c r="I128" s="79">
        <f>AVERAGE($F$83:F128)</f>
        <v>3687.3236956521723</v>
      </c>
      <c r="J128" s="84">
        <f t="shared" si="9"/>
        <v>191740.83217391296</v>
      </c>
      <c r="K128" s="79">
        <f t="shared" si="12"/>
        <v>183229.82999999996</v>
      </c>
      <c r="L128" s="85">
        <f t="shared" si="10"/>
        <v>614.55394927536202</v>
      </c>
      <c r="M128" s="86"/>
    </row>
    <row r="129" spans="1:19" x14ac:dyDescent="0.2">
      <c r="A129" s="83">
        <v>40510</v>
      </c>
      <c r="B129" s="79">
        <v>0</v>
      </c>
      <c r="C129" s="79">
        <v>0</v>
      </c>
      <c r="D129" s="96">
        <v>2977.4</v>
      </c>
      <c r="E129" s="28">
        <f t="shared" si="11"/>
        <v>148.87</v>
      </c>
      <c r="F129" s="79">
        <f t="shared" si="6"/>
        <v>2977.4</v>
      </c>
      <c r="G129" s="79">
        <f t="shared" si="7"/>
        <v>3454.31</v>
      </c>
      <c r="H129" s="79">
        <f t="shared" si="8"/>
        <v>3492.9176923076925</v>
      </c>
      <c r="I129" s="79">
        <f>AVERAGE($F$83:F129)</f>
        <v>3672.2189361702112</v>
      </c>
      <c r="J129" s="84">
        <f t="shared" si="9"/>
        <v>190955.38468085098</v>
      </c>
      <c r="K129" s="79">
        <f t="shared" si="12"/>
        <v>184185.52999999997</v>
      </c>
      <c r="L129" s="85">
        <f t="shared" si="10"/>
        <v>612.03648936170191</v>
      </c>
      <c r="M129" s="86"/>
    </row>
    <row r="130" spans="1:19" x14ac:dyDescent="0.2">
      <c r="A130" s="83">
        <v>40517</v>
      </c>
      <c r="B130" s="79">
        <v>0</v>
      </c>
      <c r="C130" s="79">
        <v>0</v>
      </c>
      <c r="D130" s="96">
        <v>2337.9</v>
      </c>
      <c r="E130" s="28">
        <f t="shared" si="11"/>
        <v>116.89500000000001</v>
      </c>
      <c r="F130" s="79">
        <f t="shared" si="6"/>
        <v>2337.9</v>
      </c>
      <c r="G130" s="79">
        <f t="shared" si="7"/>
        <v>3510.1949999999997</v>
      </c>
      <c r="H130" s="79">
        <f t="shared" si="8"/>
        <v>3411.1846153846159</v>
      </c>
      <c r="I130" s="79">
        <f>AVERAGE($F$83:F130)</f>
        <v>3644.4206249999984</v>
      </c>
      <c r="J130" s="84">
        <f t="shared" si="9"/>
        <v>189509.87249999991</v>
      </c>
      <c r="K130" s="79">
        <f t="shared" si="12"/>
        <v>184288.95999999996</v>
      </c>
      <c r="L130" s="85">
        <f t="shared" si="10"/>
        <v>607.40343749999977</v>
      </c>
      <c r="M130" s="86"/>
    </row>
    <row r="131" spans="1:19" x14ac:dyDescent="0.2">
      <c r="A131" s="83">
        <v>40524</v>
      </c>
      <c r="B131" s="79">
        <v>0</v>
      </c>
      <c r="C131" s="79">
        <v>0</v>
      </c>
      <c r="D131" s="96">
        <v>2549.14</v>
      </c>
      <c r="E131" s="28">
        <f t="shared" si="11"/>
        <v>127.45699999999999</v>
      </c>
      <c r="F131" s="79">
        <f t="shared" si="6"/>
        <v>2549.14</v>
      </c>
      <c r="G131" s="79">
        <f t="shared" si="7"/>
        <v>3235.9449999999997</v>
      </c>
      <c r="H131" s="79">
        <f t="shared" si="8"/>
        <v>3349.8400000000006</v>
      </c>
      <c r="I131" s="79">
        <f>AVERAGE($F$83:F131)</f>
        <v>3622.067959183672</v>
      </c>
      <c r="J131" s="84">
        <f t="shared" si="9"/>
        <v>188347.53387755094</v>
      </c>
      <c r="K131" s="79">
        <f t="shared" si="12"/>
        <v>185298.66999999993</v>
      </c>
      <c r="L131" s="85">
        <f t="shared" si="10"/>
        <v>603.67799319727862</v>
      </c>
      <c r="M131" s="86"/>
    </row>
    <row r="132" spans="1:19" x14ac:dyDescent="0.2">
      <c r="A132" s="83">
        <v>40531</v>
      </c>
      <c r="B132" s="79">
        <v>0</v>
      </c>
      <c r="C132" s="79">
        <v>0</v>
      </c>
      <c r="D132" s="96">
        <v>2221.3000000000002</v>
      </c>
      <c r="E132" s="98">
        <f t="shared" si="11"/>
        <v>111.06500000000001</v>
      </c>
      <c r="F132" s="79">
        <f t="shared" ref="F132:F195" si="13">SUM(B132:D132)</f>
        <v>2221.3000000000002</v>
      </c>
      <c r="G132" s="79">
        <f t="shared" si="7"/>
        <v>2521.4350000000004</v>
      </c>
      <c r="H132" s="79">
        <f t="shared" si="8"/>
        <v>3236.669230769231</v>
      </c>
      <c r="I132" s="79">
        <f>AVERAGE($F$83:F132)</f>
        <v>3594.0525999999982</v>
      </c>
      <c r="J132" s="84">
        <f t="shared" si="9"/>
        <v>186890.73519999991</v>
      </c>
      <c r="K132" s="79">
        <f t="shared" si="12"/>
        <v>185763.87999999992</v>
      </c>
      <c r="L132" s="85">
        <f t="shared" si="10"/>
        <v>599.00876666666636</v>
      </c>
      <c r="M132" s="86"/>
    </row>
    <row r="133" spans="1:19" x14ac:dyDescent="0.2">
      <c r="A133" s="83">
        <v>40538</v>
      </c>
      <c r="B133" s="79">
        <v>0</v>
      </c>
      <c r="C133" s="79">
        <v>0</v>
      </c>
      <c r="D133" s="96">
        <v>2986.06</v>
      </c>
      <c r="E133" s="28">
        <f t="shared" si="11"/>
        <v>149.303</v>
      </c>
      <c r="F133" s="79">
        <f t="shared" si="13"/>
        <v>2986.06</v>
      </c>
      <c r="G133" s="79">
        <f t="shared" si="7"/>
        <v>2523.6</v>
      </c>
      <c r="H133" s="79">
        <f t="shared" si="8"/>
        <v>3264.02</v>
      </c>
      <c r="I133" s="79">
        <f>AVERAGE($F$83:F133)</f>
        <v>3582.1311764705865</v>
      </c>
      <c r="J133" s="84">
        <f t="shared" si="9"/>
        <v>186270.82117647049</v>
      </c>
      <c r="K133" s="92">
        <f t="shared" si="12"/>
        <v>186721.66999999993</v>
      </c>
      <c r="L133" s="25">
        <f t="shared" si="10"/>
        <v>597.02186274509779</v>
      </c>
      <c r="M133" s="86"/>
    </row>
    <row r="134" spans="1:19" x14ac:dyDescent="0.2">
      <c r="A134" s="83">
        <v>40545</v>
      </c>
      <c r="B134" s="79">
        <v>0</v>
      </c>
      <c r="C134" s="79">
        <v>0</v>
      </c>
      <c r="D134" s="96">
        <v>1797.27</v>
      </c>
      <c r="E134" s="28">
        <f t="shared" si="11"/>
        <v>89.863500000000002</v>
      </c>
      <c r="F134" s="79">
        <f t="shared" si="13"/>
        <v>1797.27</v>
      </c>
      <c r="G134" s="79">
        <f t="shared" si="7"/>
        <v>2388.4425000000001</v>
      </c>
      <c r="H134" s="79">
        <f t="shared" si="8"/>
        <v>3102.0192307692309</v>
      </c>
      <c r="I134" s="79">
        <f>AVERAGE($F$83:F134)</f>
        <v>3547.8069230769211</v>
      </c>
      <c r="J134" s="84">
        <f t="shared" si="9"/>
        <v>184485.9599999999</v>
      </c>
      <c r="K134" s="93">
        <f t="shared" si="12"/>
        <v>184485.9599999999</v>
      </c>
      <c r="L134" s="94">
        <f t="shared" si="10"/>
        <v>591.30115384615351</v>
      </c>
      <c r="M134" s="86"/>
      <c r="S134" s="99"/>
    </row>
    <row r="135" spans="1:19" x14ac:dyDescent="0.2">
      <c r="A135" s="83">
        <v>40552</v>
      </c>
      <c r="B135" s="79">
        <v>0</v>
      </c>
      <c r="C135" s="79">
        <v>0</v>
      </c>
      <c r="D135" s="96">
        <v>3639.67</v>
      </c>
      <c r="E135" s="28">
        <f t="shared" si="11"/>
        <v>181.98350000000002</v>
      </c>
      <c r="F135" s="79">
        <f t="shared" si="13"/>
        <v>3639.67</v>
      </c>
      <c r="G135" s="79">
        <f t="shared" ref="G135:G198" si="14">AVERAGE(F132:F135)</f>
        <v>2661.0750000000003</v>
      </c>
      <c r="H135" s="79">
        <f t="shared" si="8"/>
        <v>2956.5523076923077</v>
      </c>
      <c r="I135" s="79">
        <f>AVERAGE($F$135:F135)</f>
        <v>3639.67</v>
      </c>
      <c r="J135" s="84">
        <f t="shared" si="9"/>
        <v>189262.84</v>
      </c>
      <c r="K135" s="79">
        <f t="shared" si="12"/>
        <v>186930.94999999992</v>
      </c>
      <c r="L135" s="85">
        <f t="shared" si="10"/>
        <v>606.61166666666668</v>
      </c>
      <c r="M135" s="86"/>
    </row>
    <row r="136" spans="1:19" x14ac:dyDescent="0.2">
      <c r="A136" s="83">
        <v>40559</v>
      </c>
      <c r="B136" s="79">
        <v>0</v>
      </c>
      <c r="C136" s="79">
        <v>0</v>
      </c>
      <c r="D136" s="96">
        <v>2208.2199999999998</v>
      </c>
      <c r="E136" s="28">
        <f t="shared" si="11"/>
        <v>110.411</v>
      </c>
      <c r="F136" s="79">
        <f t="shared" si="13"/>
        <v>2208.2199999999998</v>
      </c>
      <c r="G136" s="79">
        <f t="shared" si="14"/>
        <v>2657.8049999999998</v>
      </c>
      <c r="H136" s="79">
        <f t="shared" si="8"/>
        <v>2875.6992307692312</v>
      </c>
      <c r="I136" s="79">
        <f>AVERAGE($F$135:F136)</f>
        <v>2923.9449999999997</v>
      </c>
      <c r="J136" s="84">
        <f t="shared" si="9"/>
        <v>152045.13999999998</v>
      </c>
      <c r="K136" s="79">
        <f t="shared" si="12"/>
        <v>186657.73999999993</v>
      </c>
      <c r="L136" s="85">
        <f t="shared" si="10"/>
        <v>487.3241666666666</v>
      </c>
      <c r="M136" s="86"/>
    </row>
    <row r="137" spans="1:19" x14ac:dyDescent="0.2">
      <c r="A137" s="83">
        <v>40566</v>
      </c>
      <c r="B137" s="79">
        <v>0</v>
      </c>
      <c r="C137" s="79">
        <v>0</v>
      </c>
      <c r="D137" s="96">
        <v>2076.41</v>
      </c>
      <c r="E137" s="98">
        <f t="shared" si="11"/>
        <v>103.8205</v>
      </c>
      <c r="F137" s="79">
        <f t="shared" si="13"/>
        <v>2076.41</v>
      </c>
      <c r="G137" s="79">
        <f t="shared" si="14"/>
        <v>2430.3924999999999</v>
      </c>
      <c r="H137" s="79">
        <f t="shared" si="8"/>
        <v>2869.4723076923078</v>
      </c>
      <c r="I137" s="79">
        <f>AVERAGE($F$135:F137)</f>
        <v>2641.4333333333329</v>
      </c>
      <c r="J137" s="84">
        <f t="shared" si="9"/>
        <v>137354.53333333333</v>
      </c>
      <c r="K137" s="79">
        <f t="shared" si="12"/>
        <v>184249.34999999992</v>
      </c>
      <c r="L137" s="85">
        <f t="shared" si="10"/>
        <v>440.23888888888882</v>
      </c>
      <c r="M137" s="86"/>
    </row>
    <row r="138" spans="1:19" x14ac:dyDescent="0.2">
      <c r="A138" s="83">
        <v>40573</v>
      </c>
      <c r="B138" s="79">
        <v>0</v>
      </c>
      <c r="C138" s="79">
        <v>0</v>
      </c>
      <c r="D138" s="96">
        <v>4529.95</v>
      </c>
      <c r="E138" s="28">
        <f t="shared" si="11"/>
        <v>226.4975</v>
      </c>
      <c r="F138" s="79">
        <f t="shared" si="13"/>
        <v>4529.95</v>
      </c>
      <c r="G138" s="79">
        <f t="shared" si="14"/>
        <v>3113.5625</v>
      </c>
      <c r="H138" s="79">
        <f t="shared" si="8"/>
        <v>2935.6276923076925</v>
      </c>
      <c r="I138" s="79">
        <f>AVERAGE($F$135:F138)</f>
        <v>3113.5625</v>
      </c>
      <c r="J138" s="84">
        <f t="shared" si="9"/>
        <v>161905.25</v>
      </c>
      <c r="K138" s="79">
        <f t="shared" si="12"/>
        <v>185162.98999999996</v>
      </c>
      <c r="L138" s="85">
        <f t="shared" si="10"/>
        <v>518.92708333333337</v>
      </c>
      <c r="M138" s="86"/>
    </row>
    <row r="139" spans="1:19" x14ac:dyDescent="0.2">
      <c r="A139" s="83">
        <v>40580</v>
      </c>
      <c r="B139" s="79">
        <v>0</v>
      </c>
      <c r="C139" s="79">
        <v>0</v>
      </c>
      <c r="D139" s="96">
        <v>3106.23</v>
      </c>
      <c r="E139" s="98">
        <f>(+D139*0.05)-18.9</f>
        <v>136.41150000000002</v>
      </c>
      <c r="F139" s="79">
        <f t="shared" si="13"/>
        <v>3106.23</v>
      </c>
      <c r="G139" s="79">
        <f t="shared" si="14"/>
        <v>2980.2024999999994</v>
      </c>
      <c r="H139" s="79">
        <f t="shared" si="8"/>
        <v>3011.9253846153852</v>
      </c>
      <c r="I139" s="79">
        <f>AVERAGE($F$135:F139)</f>
        <v>3112.096</v>
      </c>
      <c r="J139" s="84">
        <f t="shared" si="9"/>
        <v>161828.992</v>
      </c>
      <c r="K139" s="79">
        <f t="shared" si="12"/>
        <v>184451.67999999996</v>
      </c>
      <c r="L139" s="85">
        <f t="shared" si="10"/>
        <v>518.68266666666671</v>
      </c>
      <c r="M139" s="86"/>
    </row>
    <row r="140" spans="1:19" x14ac:dyDescent="0.2">
      <c r="A140" s="83">
        <v>40587</v>
      </c>
      <c r="B140" s="79">
        <v>0</v>
      </c>
      <c r="C140" s="79">
        <v>0</v>
      </c>
      <c r="D140" s="96">
        <v>3798.56</v>
      </c>
      <c r="E140" s="28">
        <f>+D140*0.05</f>
        <v>189.928</v>
      </c>
      <c r="F140" s="79">
        <f t="shared" si="13"/>
        <v>3798.56</v>
      </c>
      <c r="G140" s="79">
        <f t="shared" si="14"/>
        <v>3377.7874999999999</v>
      </c>
      <c r="H140" s="79">
        <f t="shared" si="8"/>
        <v>3023.6500000000005</v>
      </c>
      <c r="I140" s="79">
        <f>AVERAGE($F$135:F140)</f>
        <v>3226.5066666666667</v>
      </c>
      <c r="J140" s="84">
        <f t="shared" si="9"/>
        <v>167778.34666666668</v>
      </c>
      <c r="K140" s="79">
        <f t="shared" si="12"/>
        <v>183728.90999999997</v>
      </c>
      <c r="L140" s="85">
        <f t="shared" si="10"/>
        <v>537.75111111111107</v>
      </c>
      <c r="M140" s="86"/>
    </row>
    <row r="141" spans="1:19" x14ac:dyDescent="0.2">
      <c r="A141" s="83">
        <v>40594</v>
      </c>
      <c r="B141" s="79">
        <v>0</v>
      </c>
      <c r="C141" s="79">
        <v>0</v>
      </c>
      <c r="D141" s="96">
        <v>5387.82</v>
      </c>
      <c r="E141" s="28">
        <f>+D141*0.05</f>
        <v>269.39100000000002</v>
      </c>
      <c r="F141" s="79">
        <f t="shared" si="13"/>
        <v>5387.82</v>
      </c>
      <c r="G141" s="79">
        <f t="shared" si="14"/>
        <v>4205.6399999999994</v>
      </c>
      <c r="H141" s="79">
        <f t="shared" si="8"/>
        <v>3047.3792307692306</v>
      </c>
      <c r="I141" s="79">
        <f>AVERAGE($F$135:F141)</f>
        <v>3535.2657142857142</v>
      </c>
      <c r="J141" s="84">
        <f t="shared" si="9"/>
        <v>183833.81714285715</v>
      </c>
      <c r="K141" s="79">
        <f t="shared" si="12"/>
        <v>184200.36</v>
      </c>
      <c r="L141" s="85">
        <f t="shared" si="10"/>
        <v>589.21095238095234</v>
      </c>
      <c r="M141" s="86"/>
    </row>
    <row r="142" spans="1:19" x14ac:dyDescent="0.2">
      <c r="A142" s="83">
        <v>40601</v>
      </c>
      <c r="B142" s="79">
        <v>0</v>
      </c>
      <c r="C142" s="79">
        <v>0</v>
      </c>
      <c r="D142" s="96">
        <v>5108.45</v>
      </c>
      <c r="E142" s="28">
        <f>(+D142*0.05)</f>
        <v>255.42250000000001</v>
      </c>
      <c r="F142" s="79">
        <f t="shared" si="13"/>
        <v>5108.45</v>
      </c>
      <c r="G142" s="79">
        <f t="shared" si="14"/>
        <v>4350.2650000000003</v>
      </c>
      <c r="H142" s="79">
        <f t="shared" si="8"/>
        <v>3211.3061538461534</v>
      </c>
      <c r="I142" s="79">
        <f>AVERAGE($F$135:F142)</f>
        <v>3731.9137500000002</v>
      </c>
      <c r="J142" s="84">
        <f t="shared" si="9"/>
        <v>194059.51500000001</v>
      </c>
      <c r="K142" s="79">
        <f t="shared" si="12"/>
        <v>184437.76000000001</v>
      </c>
      <c r="L142" s="85">
        <f t="shared" si="10"/>
        <v>621.98562500000003</v>
      </c>
      <c r="M142" s="86"/>
    </row>
    <row r="143" spans="1:19" x14ac:dyDescent="0.2">
      <c r="A143" s="83">
        <v>40608</v>
      </c>
      <c r="B143" s="79">
        <v>0</v>
      </c>
      <c r="C143" s="79">
        <v>0</v>
      </c>
      <c r="D143" s="96">
        <v>4703.1000000000004</v>
      </c>
      <c r="E143" s="28">
        <f>+D143*0.05</f>
        <v>235.15500000000003</v>
      </c>
      <c r="F143" s="79">
        <f t="shared" si="13"/>
        <v>4703.1000000000004</v>
      </c>
      <c r="G143" s="79">
        <f t="shared" si="14"/>
        <v>4749.4825000000001</v>
      </c>
      <c r="H143" s="79">
        <f t="shared" si="8"/>
        <v>3393.2446153846154</v>
      </c>
      <c r="I143" s="79">
        <f>AVERAGE($F$135:F143)</f>
        <v>3839.8233333333337</v>
      </c>
      <c r="J143" s="84">
        <f t="shared" si="9"/>
        <v>199670.81333333335</v>
      </c>
      <c r="K143" s="79">
        <f t="shared" si="12"/>
        <v>183481.08000000002</v>
      </c>
      <c r="L143" s="85">
        <f t="shared" si="10"/>
        <v>639.97055555555562</v>
      </c>
      <c r="M143" s="86"/>
    </row>
    <row r="144" spans="1:19" x14ac:dyDescent="0.2">
      <c r="A144" s="83">
        <v>40615</v>
      </c>
      <c r="B144" s="79">
        <v>0</v>
      </c>
      <c r="C144" s="79">
        <v>0</v>
      </c>
      <c r="D144" s="96">
        <f>5316.62</f>
        <v>5316.62</v>
      </c>
      <c r="E144" s="28">
        <f>+D144*0.05</f>
        <v>265.83100000000002</v>
      </c>
      <c r="F144" s="79">
        <f t="shared" si="13"/>
        <v>5316.62</v>
      </c>
      <c r="G144" s="79">
        <f t="shared" si="14"/>
        <v>5128.9975000000004</v>
      </c>
      <c r="H144" s="79">
        <f t="shared" ref="H144:H207" si="15">AVERAGE(F132:F144)</f>
        <v>3606.1276923076925</v>
      </c>
      <c r="I144" s="79">
        <f>AVERAGE($F$135:F144)</f>
        <v>3987.5030000000006</v>
      </c>
      <c r="J144" s="84">
        <f t="shared" si="9"/>
        <v>207350.15600000002</v>
      </c>
      <c r="K144" s="79">
        <f t="shared" si="12"/>
        <v>183523.32000000004</v>
      </c>
      <c r="L144" s="85">
        <f t="shared" si="10"/>
        <v>664.58383333333347</v>
      </c>
      <c r="M144" s="86"/>
    </row>
    <row r="145" spans="1:13" x14ac:dyDescent="0.2">
      <c r="A145" s="83">
        <v>40622</v>
      </c>
      <c r="B145" s="79">
        <v>0</v>
      </c>
      <c r="C145" s="79">
        <v>0</v>
      </c>
      <c r="D145" s="96">
        <f>3592.87</f>
        <v>3592.87</v>
      </c>
      <c r="E145" s="28">
        <f>(+D145*0.05)</f>
        <v>179.64350000000002</v>
      </c>
      <c r="F145" s="79">
        <f t="shared" si="13"/>
        <v>3592.87</v>
      </c>
      <c r="G145" s="79">
        <f t="shared" si="14"/>
        <v>4680.2599999999993</v>
      </c>
      <c r="H145" s="79">
        <f t="shared" si="15"/>
        <v>3711.6330769230772</v>
      </c>
      <c r="I145" s="79">
        <f>AVERAGE($F$135:F145)</f>
        <v>3951.6272727272735</v>
      </c>
      <c r="J145" s="84">
        <f t="shared" si="9"/>
        <v>205484.61818181822</v>
      </c>
      <c r="K145" s="79">
        <f t="shared" si="12"/>
        <v>183412.53000000003</v>
      </c>
      <c r="L145" s="85">
        <f t="shared" si="10"/>
        <v>658.60454545454559</v>
      </c>
      <c r="M145" s="86"/>
    </row>
    <row r="146" spans="1:13" x14ac:dyDescent="0.2">
      <c r="A146" s="83">
        <v>40629</v>
      </c>
      <c r="B146" s="79">
        <v>0</v>
      </c>
      <c r="C146" s="79">
        <v>0</v>
      </c>
      <c r="D146" s="96">
        <v>5672.72</v>
      </c>
      <c r="E146" s="28">
        <f>+D146*0.05</f>
        <v>283.63600000000002</v>
      </c>
      <c r="F146" s="79">
        <f t="shared" si="13"/>
        <v>5672.72</v>
      </c>
      <c r="G146" s="79">
        <f t="shared" si="14"/>
        <v>4821.3275000000003</v>
      </c>
      <c r="H146" s="79">
        <f t="shared" si="15"/>
        <v>3918.2992307692311</v>
      </c>
      <c r="I146" s="79">
        <f>AVERAGE($F$135:F146)</f>
        <v>4095.0516666666676</v>
      </c>
      <c r="J146" s="84">
        <f t="shared" si="9"/>
        <v>212942.6866666667</v>
      </c>
      <c r="K146" s="79">
        <f t="shared" si="12"/>
        <v>185936.59</v>
      </c>
      <c r="L146" s="85">
        <f t="shared" si="10"/>
        <v>682.50861111111124</v>
      </c>
      <c r="M146" s="86"/>
    </row>
    <row r="147" spans="1:13" x14ac:dyDescent="0.2">
      <c r="A147" s="83">
        <v>40636</v>
      </c>
      <c r="B147" s="79">
        <v>0</v>
      </c>
      <c r="C147" s="79">
        <v>0</v>
      </c>
      <c r="D147" s="96">
        <v>5497.68</v>
      </c>
      <c r="E147" s="28">
        <f>+D147*0.05</f>
        <v>274.88400000000001</v>
      </c>
      <c r="F147" s="79">
        <f t="shared" si="13"/>
        <v>5497.68</v>
      </c>
      <c r="G147" s="79">
        <f t="shared" si="14"/>
        <v>5019.9724999999999</v>
      </c>
      <c r="H147" s="79">
        <f t="shared" si="15"/>
        <v>4202.9461538461546</v>
      </c>
      <c r="I147" s="79">
        <f>AVERAGE($F$135:F147)</f>
        <v>4202.9461538461546</v>
      </c>
      <c r="J147" s="84">
        <f t="shared" si="9"/>
        <v>218553.20000000004</v>
      </c>
      <c r="K147" s="79">
        <f t="shared" si="12"/>
        <v>185960.33000000002</v>
      </c>
      <c r="L147" s="85">
        <f t="shared" si="10"/>
        <v>700.49102564102577</v>
      </c>
      <c r="M147" s="86"/>
    </row>
    <row r="148" spans="1:13" x14ac:dyDescent="0.2">
      <c r="A148" s="83">
        <v>40643</v>
      </c>
      <c r="B148" s="79">
        <v>0</v>
      </c>
      <c r="C148" s="79">
        <v>0</v>
      </c>
      <c r="D148" s="96">
        <v>5378.84</v>
      </c>
      <c r="E148" s="28">
        <f>(+D148*0.05)</f>
        <v>268.94200000000001</v>
      </c>
      <c r="F148" s="79">
        <f t="shared" si="13"/>
        <v>5378.84</v>
      </c>
      <c r="G148" s="79">
        <f t="shared" si="14"/>
        <v>5035.5275000000001</v>
      </c>
      <c r="H148" s="79">
        <f t="shared" si="15"/>
        <v>4336.7284615384615</v>
      </c>
      <c r="I148" s="79">
        <f>AVERAGE($F$135:F148)</f>
        <v>4286.9385714285727</v>
      </c>
      <c r="J148" s="84">
        <f t="shared" si="9"/>
        <v>222920.80571428579</v>
      </c>
      <c r="K148" s="79">
        <f t="shared" si="12"/>
        <v>186993.37</v>
      </c>
      <c r="L148" s="85">
        <f t="shared" si="10"/>
        <v>714.48976190476208</v>
      </c>
      <c r="M148" s="86"/>
    </row>
    <row r="149" spans="1:13" x14ac:dyDescent="0.2">
      <c r="A149" s="83">
        <v>40650</v>
      </c>
      <c r="B149" s="79">
        <v>0</v>
      </c>
      <c r="C149" s="79">
        <v>0</v>
      </c>
      <c r="D149" s="96">
        <v>7205.5</v>
      </c>
      <c r="E149" s="28">
        <f>+D149*0.05</f>
        <v>360.27500000000003</v>
      </c>
      <c r="F149" s="79">
        <f t="shared" si="13"/>
        <v>7205.5</v>
      </c>
      <c r="G149" s="79">
        <f t="shared" si="14"/>
        <v>5938.6850000000004</v>
      </c>
      <c r="H149" s="79">
        <f t="shared" si="15"/>
        <v>4721.1346153846162</v>
      </c>
      <c r="I149" s="79">
        <f>AVERAGE($F$135:F149)</f>
        <v>4481.5093333333343</v>
      </c>
      <c r="J149" s="84">
        <f t="shared" si="9"/>
        <v>233038.48533333337</v>
      </c>
      <c r="K149" s="79">
        <f t="shared" si="12"/>
        <v>189973.13999999998</v>
      </c>
      <c r="L149" s="85">
        <f t="shared" si="10"/>
        <v>746.91822222222243</v>
      </c>
      <c r="M149" s="86"/>
    </row>
    <row r="150" spans="1:13" x14ac:dyDescent="0.2">
      <c r="A150" s="83">
        <v>40657</v>
      </c>
      <c r="B150" s="79">
        <v>0</v>
      </c>
      <c r="C150" s="79">
        <v>0</v>
      </c>
      <c r="D150" s="96">
        <v>5426.16</v>
      </c>
      <c r="E150" s="28">
        <f>+D150*0.05</f>
        <v>271.30799999999999</v>
      </c>
      <c r="F150" s="79">
        <f t="shared" si="13"/>
        <v>5426.16</v>
      </c>
      <c r="G150" s="79">
        <f t="shared" si="14"/>
        <v>5877.0450000000001</v>
      </c>
      <c r="H150" s="79">
        <f t="shared" si="15"/>
        <v>4978.8076923076924</v>
      </c>
      <c r="I150" s="79">
        <f>AVERAGE($F$135:F150)</f>
        <v>4540.5500000000011</v>
      </c>
      <c r="J150" s="84">
        <f t="shared" si="9"/>
        <v>236108.60000000006</v>
      </c>
      <c r="K150" s="79">
        <f t="shared" si="12"/>
        <v>191036.16999999998</v>
      </c>
      <c r="L150" s="85">
        <f t="shared" si="10"/>
        <v>756.75833333333355</v>
      </c>
      <c r="M150" s="86"/>
    </row>
    <row r="151" spans="1:13" x14ac:dyDescent="0.2">
      <c r="A151" s="83">
        <v>40664</v>
      </c>
      <c r="B151" s="79">
        <v>0</v>
      </c>
      <c r="C151" s="79">
        <v>0</v>
      </c>
      <c r="D151" s="96">
        <f>5095.82+6</f>
        <v>5101.82</v>
      </c>
      <c r="E151" s="28">
        <f>(+D151*0.05)</f>
        <v>255.09100000000001</v>
      </c>
      <c r="F151" s="79">
        <f t="shared" si="13"/>
        <v>5101.82</v>
      </c>
      <c r="G151" s="79">
        <f t="shared" si="14"/>
        <v>5778.08</v>
      </c>
      <c r="H151" s="79">
        <f t="shared" si="15"/>
        <v>5022.7976923076922</v>
      </c>
      <c r="I151" s="79">
        <f>AVERAGE($F$135:F151)</f>
        <v>4573.5658823529429</v>
      </c>
      <c r="J151" s="84">
        <f t="shared" si="9"/>
        <v>237825.42588235304</v>
      </c>
      <c r="K151" s="79">
        <f t="shared" si="12"/>
        <v>193511.09</v>
      </c>
      <c r="L151" s="85">
        <f t="shared" si="10"/>
        <v>762.26098039215719</v>
      </c>
      <c r="M151" s="86"/>
    </row>
    <row r="152" spans="1:13" x14ac:dyDescent="0.2">
      <c r="A152" s="83">
        <v>40671</v>
      </c>
      <c r="B152" s="79">
        <v>0</v>
      </c>
      <c r="C152" s="79">
        <v>0</v>
      </c>
      <c r="D152" s="96">
        <v>3991.55</v>
      </c>
      <c r="E152" s="28">
        <f>+D152*0.05</f>
        <v>199.57750000000001</v>
      </c>
      <c r="F152" s="79">
        <f t="shared" si="13"/>
        <v>3991.55</v>
      </c>
      <c r="G152" s="79">
        <f t="shared" si="14"/>
        <v>5431.2574999999997</v>
      </c>
      <c r="H152" s="79">
        <f t="shared" si="15"/>
        <v>5090.8992307692306</v>
      </c>
      <c r="I152" s="79">
        <f>AVERAGE($F$135:F152)</f>
        <v>4541.2316666666684</v>
      </c>
      <c r="J152" s="84">
        <f t="shared" si="9"/>
        <v>236144.04666666675</v>
      </c>
      <c r="K152" s="79">
        <f t="shared" si="12"/>
        <v>193945.00999999998</v>
      </c>
      <c r="L152" s="85">
        <f t="shared" si="10"/>
        <v>756.87194444444469</v>
      </c>
      <c r="M152" s="86"/>
    </row>
    <row r="153" spans="1:13" x14ac:dyDescent="0.2">
      <c r="A153" s="83">
        <v>40678</v>
      </c>
      <c r="B153" s="79">
        <v>0</v>
      </c>
      <c r="C153" s="79">
        <v>0</v>
      </c>
      <c r="D153" s="96">
        <v>4839.58</v>
      </c>
      <c r="E153" s="28">
        <f>+D153*0.05</f>
        <v>241.97900000000001</v>
      </c>
      <c r="F153" s="79">
        <f t="shared" si="13"/>
        <v>4839.58</v>
      </c>
      <c r="G153" s="79">
        <f t="shared" si="14"/>
        <v>4839.7775000000001</v>
      </c>
      <c r="H153" s="79">
        <f t="shared" si="15"/>
        <v>5170.9776923076925</v>
      </c>
      <c r="I153" s="79">
        <f>AVERAGE($F$135:F153)</f>
        <v>4556.9342105263177</v>
      </c>
      <c r="J153" s="84">
        <f t="shared" si="9"/>
        <v>236960.57894736851</v>
      </c>
      <c r="K153" s="79">
        <f t="shared" si="12"/>
        <v>195420.36999999997</v>
      </c>
      <c r="L153" s="85">
        <f t="shared" si="10"/>
        <v>759.48903508771957</v>
      </c>
      <c r="M153" s="86"/>
    </row>
    <row r="154" spans="1:13" x14ac:dyDescent="0.2">
      <c r="A154" s="83">
        <v>40685</v>
      </c>
      <c r="B154" s="79">
        <v>0</v>
      </c>
      <c r="C154" s="79">
        <v>0</v>
      </c>
      <c r="D154" s="96">
        <v>3885.5</v>
      </c>
      <c r="E154" s="28">
        <f>(+D154*0.05)</f>
        <v>194.27500000000001</v>
      </c>
      <c r="F154" s="79">
        <f t="shared" si="13"/>
        <v>3885.5</v>
      </c>
      <c r="G154" s="79">
        <f t="shared" si="14"/>
        <v>4454.6124999999993</v>
      </c>
      <c r="H154" s="79">
        <f t="shared" si="15"/>
        <v>5055.4146153846168</v>
      </c>
      <c r="I154" s="79">
        <f>AVERAGE($F$135:F154)</f>
        <v>4523.3625000000011</v>
      </c>
      <c r="J154" s="84">
        <f t="shared" si="9"/>
        <v>235214.85000000006</v>
      </c>
      <c r="K154" s="79">
        <f t="shared" si="12"/>
        <v>194026.16999999995</v>
      </c>
      <c r="L154" s="85">
        <f t="shared" si="10"/>
        <v>753.89375000000018</v>
      </c>
      <c r="M154" s="86"/>
    </row>
    <row r="155" spans="1:13" x14ac:dyDescent="0.2">
      <c r="A155" s="83">
        <v>40692</v>
      </c>
      <c r="B155" s="79">
        <v>0</v>
      </c>
      <c r="C155" s="79">
        <v>0</v>
      </c>
      <c r="D155" s="96">
        <v>3401.24</v>
      </c>
      <c r="E155" s="28">
        <f>+D155*0.05</f>
        <v>170.06200000000001</v>
      </c>
      <c r="F155" s="79">
        <f t="shared" si="13"/>
        <v>3401.24</v>
      </c>
      <c r="G155" s="79">
        <f t="shared" si="14"/>
        <v>4029.4675000000002</v>
      </c>
      <c r="H155" s="79">
        <f t="shared" si="15"/>
        <v>4924.0907692307701</v>
      </c>
      <c r="I155" s="79">
        <f>AVERAGE($F$135:F155)</f>
        <v>4469.9280952380968</v>
      </c>
      <c r="J155" s="84">
        <f t="shared" si="9"/>
        <v>232436.26095238104</v>
      </c>
      <c r="K155" s="79">
        <f t="shared" si="12"/>
        <v>191971.97999999992</v>
      </c>
      <c r="L155" s="85">
        <f t="shared" si="10"/>
        <v>744.98801587301614</v>
      </c>
      <c r="M155" s="86"/>
    </row>
    <row r="156" spans="1:13" x14ac:dyDescent="0.2">
      <c r="A156" s="83">
        <v>40699</v>
      </c>
      <c r="B156" s="79">
        <v>0</v>
      </c>
      <c r="C156" s="79">
        <v>0</v>
      </c>
      <c r="D156" s="96">
        <v>3143.07</v>
      </c>
      <c r="E156" s="28">
        <f>+D156*0.05</f>
        <v>157.15350000000001</v>
      </c>
      <c r="F156" s="79">
        <f t="shared" si="13"/>
        <v>3143.07</v>
      </c>
      <c r="G156" s="79">
        <f t="shared" si="14"/>
        <v>3817.3474999999999</v>
      </c>
      <c r="H156" s="79">
        <f t="shared" si="15"/>
        <v>4804.0884615384621</v>
      </c>
      <c r="I156" s="79">
        <f>AVERAGE($F$135:F156)</f>
        <v>4409.6163636363653</v>
      </c>
      <c r="J156" s="84">
        <f t="shared" si="9"/>
        <v>229300.05090909099</v>
      </c>
      <c r="K156" s="79">
        <f t="shared" si="12"/>
        <v>191278.83999999997</v>
      </c>
      <c r="L156" s="85">
        <f t="shared" si="10"/>
        <v>734.93606060606089</v>
      </c>
      <c r="M156" s="86"/>
    </row>
    <row r="157" spans="1:13" x14ac:dyDescent="0.2">
      <c r="A157" s="83">
        <v>40706</v>
      </c>
      <c r="B157" s="79">
        <v>0</v>
      </c>
      <c r="C157" s="79">
        <v>0</v>
      </c>
      <c r="D157" s="96">
        <v>3791.32</v>
      </c>
      <c r="E157" s="28">
        <f>(+D157*0.05)</f>
        <v>189.56600000000003</v>
      </c>
      <c r="F157" s="79">
        <f t="shared" si="13"/>
        <v>3791.32</v>
      </c>
      <c r="G157" s="79">
        <f t="shared" si="14"/>
        <v>3555.2824999999998</v>
      </c>
      <c r="H157" s="79">
        <f t="shared" si="15"/>
        <v>4686.7576923076931</v>
      </c>
      <c r="I157" s="79">
        <f>AVERAGE($F$135:F157)</f>
        <v>4382.7339130434802</v>
      </c>
      <c r="J157" s="84">
        <f t="shared" si="9"/>
        <v>227902.16347826098</v>
      </c>
      <c r="K157" s="79">
        <f t="shared" si="12"/>
        <v>191940.50999999998</v>
      </c>
      <c r="L157" s="85">
        <f t="shared" si="10"/>
        <v>730.45565217391334</v>
      </c>
      <c r="M157" s="86"/>
    </row>
    <row r="158" spans="1:13" x14ac:dyDescent="0.2">
      <c r="A158" s="83">
        <v>40713</v>
      </c>
      <c r="B158" s="79">
        <v>0</v>
      </c>
      <c r="C158" s="79">
        <v>0</v>
      </c>
      <c r="D158" s="96">
        <v>4821.84</v>
      </c>
      <c r="E158" s="28">
        <f t="shared" ref="E158:E221" si="16">+D158*0.05</f>
        <v>241.09200000000001</v>
      </c>
      <c r="F158" s="79">
        <f t="shared" si="13"/>
        <v>4821.84</v>
      </c>
      <c r="G158" s="79">
        <f t="shared" si="14"/>
        <v>3789.3674999999998</v>
      </c>
      <c r="H158" s="79">
        <f t="shared" si="15"/>
        <v>4781.293846153847</v>
      </c>
      <c r="I158" s="79">
        <f>AVERAGE($F$135:F158)</f>
        <v>4401.0300000000016</v>
      </c>
      <c r="J158" s="84">
        <f t="shared" si="9"/>
        <v>228853.56000000008</v>
      </c>
      <c r="K158" s="79">
        <f t="shared" si="12"/>
        <v>192496.72999999992</v>
      </c>
      <c r="L158" s="85">
        <f t="shared" si="10"/>
        <v>733.50500000000022</v>
      </c>
      <c r="M158" s="86"/>
    </row>
    <row r="159" spans="1:13" x14ac:dyDescent="0.2">
      <c r="A159" s="83">
        <v>40720</v>
      </c>
      <c r="B159" s="79">
        <v>0</v>
      </c>
      <c r="C159" s="79">
        <v>0</v>
      </c>
      <c r="D159" s="96">
        <v>4156.63</v>
      </c>
      <c r="E159" s="28">
        <f t="shared" si="16"/>
        <v>207.83150000000001</v>
      </c>
      <c r="F159" s="79">
        <f t="shared" si="13"/>
        <v>4156.63</v>
      </c>
      <c r="G159" s="79">
        <f t="shared" si="14"/>
        <v>3978.2150000000001</v>
      </c>
      <c r="H159" s="79">
        <f t="shared" si="15"/>
        <v>4664.6715384615372</v>
      </c>
      <c r="I159" s="79">
        <f>AVERAGE($F$135:F159)</f>
        <v>4391.2540000000017</v>
      </c>
      <c r="J159" s="84">
        <f t="shared" ref="J159:J222" si="17">+I159*52</f>
        <v>228345.2080000001</v>
      </c>
      <c r="K159" s="79">
        <f t="shared" si="12"/>
        <v>193730.77999999994</v>
      </c>
      <c r="L159" s="85">
        <f t="shared" ref="L159:L222" si="18">+I159/6</f>
        <v>731.87566666666692</v>
      </c>
      <c r="M159" s="86"/>
    </row>
    <row r="160" spans="1:13" x14ac:dyDescent="0.2">
      <c r="A160" s="83">
        <v>40727</v>
      </c>
      <c r="B160" s="79">
        <v>0</v>
      </c>
      <c r="C160" s="79">
        <v>0</v>
      </c>
      <c r="D160" s="96">
        <v>3576</v>
      </c>
      <c r="E160" s="28">
        <f t="shared" si="16"/>
        <v>178.8</v>
      </c>
      <c r="F160" s="79">
        <f t="shared" si="13"/>
        <v>3576</v>
      </c>
      <c r="G160" s="79">
        <f t="shared" si="14"/>
        <v>4086.4475000000002</v>
      </c>
      <c r="H160" s="79">
        <f t="shared" si="15"/>
        <v>4516.8499999999995</v>
      </c>
      <c r="I160" s="79">
        <f>AVERAGE($F$135:F160)</f>
        <v>4359.8980769230784</v>
      </c>
      <c r="J160" s="84">
        <f t="shared" si="17"/>
        <v>226714.70000000007</v>
      </c>
      <c r="K160" s="79">
        <f t="shared" si="12"/>
        <v>195772.02999999994</v>
      </c>
      <c r="L160" s="85">
        <f t="shared" si="18"/>
        <v>726.6496794871797</v>
      </c>
      <c r="M160" s="86"/>
    </row>
    <row r="161" spans="1:15" x14ac:dyDescent="0.2">
      <c r="A161" s="83">
        <v>40734</v>
      </c>
      <c r="B161" s="79">
        <v>0</v>
      </c>
      <c r="C161" s="79">
        <v>0</v>
      </c>
      <c r="D161" s="96">
        <v>4242.38</v>
      </c>
      <c r="E161" s="28">
        <f t="shared" si="16"/>
        <v>212.11900000000003</v>
      </c>
      <c r="F161" s="79">
        <f t="shared" si="13"/>
        <v>4242.38</v>
      </c>
      <c r="G161" s="79">
        <f t="shared" si="14"/>
        <v>4199.2125000000005</v>
      </c>
      <c r="H161" s="79">
        <f t="shared" si="15"/>
        <v>4429.4299999999994</v>
      </c>
      <c r="I161" s="79">
        <f>AVERAGE($F$135:F161)</f>
        <v>4355.5455555555573</v>
      </c>
      <c r="J161" s="84">
        <f t="shared" si="17"/>
        <v>226488.36888888897</v>
      </c>
      <c r="K161" s="79">
        <f t="shared" si="12"/>
        <v>197804.89999999997</v>
      </c>
      <c r="L161" s="85">
        <f t="shared" si="18"/>
        <v>725.92425925925954</v>
      </c>
      <c r="M161" s="86"/>
    </row>
    <row r="162" spans="1:15" x14ac:dyDescent="0.2">
      <c r="A162" s="83">
        <v>40741</v>
      </c>
      <c r="B162" s="79">
        <v>0</v>
      </c>
      <c r="C162" s="79">
        <v>0</v>
      </c>
      <c r="D162" s="96">
        <v>5119.13</v>
      </c>
      <c r="E162" s="28">
        <f t="shared" si="16"/>
        <v>255.95650000000001</v>
      </c>
      <c r="F162" s="79">
        <f t="shared" si="13"/>
        <v>5119.13</v>
      </c>
      <c r="G162" s="79">
        <f t="shared" si="14"/>
        <v>4273.5349999999999</v>
      </c>
      <c r="H162" s="79">
        <f t="shared" si="15"/>
        <v>4268.9399999999996</v>
      </c>
      <c r="I162" s="79">
        <f>AVERAGE($F$135:F162)</f>
        <v>4382.8164285714311</v>
      </c>
      <c r="J162" s="84">
        <f t="shared" si="17"/>
        <v>227906.45428571443</v>
      </c>
      <c r="K162" s="79">
        <f t="shared" si="12"/>
        <v>199936.5</v>
      </c>
      <c r="L162" s="85">
        <f t="shared" si="18"/>
        <v>730.46940476190514</v>
      </c>
      <c r="M162" s="86"/>
    </row>
    <row r="163" spans="1:15" x14ac:dyDescent="0.2">
      <c r="A163" s="83">
        <v>40748</v>
      </c>
      <c r="B163" s="79">
        <v>0</v>
      </c>
      <c r="C163" s="79">
        <v>0</v>
      </c>
      <c r="D163" s="96">
        <v>2821.36</v>
      </c>
      <c r="E163" s="28">
        <f t="shared" si="16"/>
        <v>141.06800000000001</v>
      </c>
      <c r="F163" s="79">
        <f t="shared" si="13"/>
        <v>2821.36</v>
      </c>
      <c r="G163" s="79">
        <f t="shared" si="14"/>
        <v>3939.7175000000002</v>
      </c>
      <c r="H163" s="79">
        <f t="shared" si="15"/>
        <v>4068.5707692307687</v>
      </c>
      <c r="I163" s="79">
        <f>AVERAGE($F$135:F163)</f>
        <v>4328.9731034482775</v>
      </c>
      <c r="J163" s="84">
        <f t="shared" si="17"/>
        <v>225106.60137931042</v>
      </c>
      <c r="K163" s="79">
        <f t="shared" si="12"/>
        <v>200181.63999999998</v>
      </c>
      <c r="L163" s="85">
        <f t="shared" si="18"/>
        <v>721.49551724137962</v>
      </c>
      <c r="M163" s="86"/>
    </row>
    <row r="164" spans="1:15" x14ac:dyDescent="0.2">
      <c r="A164" s="83">
        <v>40755</v>
      </c>
      <c r="B164" s="79">
        <v>0</v>
      </c>
      <c r="C164" s="79">
        <v>0</v>
      </c>
      <c r="D164" s="96">
        <v>3305.18</v>
      </c>
      <c r="E164" s="28">
        <f t="shared" si="16"/>
        <v>165.25900000000001</v>
      </c>
      <c r="F164" s="79">
        <f t="shared" si="13"/>
        <v>3305.18</v>
      </c>
      <c r="G164" s="79">
        <f t="shared" si="14"/>
        <v>3872.0125000000003</v>
      </c>
      <c r="H164" s="79">
        <f t="shared" si="15"/>
        <v>3930.3676923076923</v>
      </c>
      <c r="I164" s="79">
        <f>AVERAGE($F$135:F164)</f>
        <v>4294.8466666666682</v>
      </c>
      <c r="J164" s="84">
        <f t="shared" si="17"/>
        <v>223332.02666666673</v>
      </c>
      <c r="K164" s="79">
        <f t="shared" si="12"/>
        <v>201029.50999999998</v>
      </c>
      <c r="L164" s="85">
        <f t="shared" si="18"/>
        <v>715.80777777777803</v>
      </c>
      <c r="M164" s="86"/>
    </row>
    <row r="165" spans="1:15" x14ac:dyDescent="0.2">
      <c r="A165" s="83">
        <v>40762</v>
      </c>
      <c r="B165" s="79">
        <v>0</v>
      </c>
      <c r="C165" s="79">
        <v>0</v>
      </c>
      <c r="D165" s="96">
        <v>3738.64</v>
      </c>
      <c r="E165" s="28">
        <f t="shared" si="16"/>
        <v>186.93200000000002</v>
      </c>
      <c r="F165" s="79">
        <f t="shared" si="13"/>
        <v>3738.64</v>
      </c>
      <c r="G165" s="79">
        <f t="shared" si="14"/>
        <v>3746.0774999999999</v>
      </c>
      <c r="H165" s="79">
        <f t="shared" si="15"/>
        <v>3910.9130769230765</v>
      </c>
      <c r="I165" s="79">
        <f>AVERAGE($F$135:F165)</f>
        <v>4276.9045161290342</v>
      </c>
      <c r="J165" s="84">
        <f t="shared" si="17"/>
        <v>222399.03483870978</v>
      </c>
      <c r="K165" s="79">
        <f t="shared" si="12"/>
        <v>200441.56999999998</v>
      </c>
      <c r="L165" s="85">
        <f t="shared" si="18"/>
        <v>712.81741935483899</v>
      </c>
      <c r="M165" s="86"/>
    </row>
    <row r="166" spans="1:15" x14ac:dyDescent="0.2">
      <c r="A166" s="83">
        <v>40769</v>
      </c>
      <c r="B166" s="79">
        <v>0</v>
      </c>
      <c r="C166" s="79">
        <v>0</v>
      </c>
      <c r="D166" s="96">
        <v>3817.62</v>
      </c>
      <c r="E166" s="28">
        <f t="shared" si="16"/>
        <v>190.881</v>
      </c>
      <c r="F166" s="79">
        <f t="shared" si="13"/>
        <v>3817.62</v>
      </c>
      <c r="G166" s="79">
        <f t="shared" si="14"/>
        <v>3420.7</v>
      </c>
      <c r="H166" s="79">
        <f t="shared" si="15"/>
        <v>3832.3007692307697</v>
      </c>
      <c r="I166" s="79">
        <f>AVERAGE($F$135:F166)</f>
        <v>4262.5518750000019</v>
      </c>
      <c r="J166" s="84">
        <f t="shared" si="17"/>
        <v>221652.6975000001</v>
      </c>
      <c r="K166" s="79">
        <f t="shared" si="12"/>
        <v>200983.99</v>
      </c>
      <c r="L166" s="85">
        <f t="shared" si="18"/>
        <v>710.42531250000036</v>
      </c>
      <c r="M166" s="86"/>
    </row>
    <row r="167" spans="1:15" x14ac:dyDescent="0.2">
      <c r="A167" s="83">
        <v>40776</v>
      </c>
      <c r="B167" s="79">
        <v>0</v>
      </c>
      <c r="C167" s="79">
        <v>0</v>
      </c>
      <c r="D167" s="96">
        <v>4201.6499999999996</v>
      </c>
      <c r="E167" s="28">
        <f t="shared" si="16"/>
        <v>210.08249999999998</v>
      </c>
      <c r="F167" s="79">
        <f t="shared" si="13"/>
        <v>4201.6499999999996</v>
      </c>
      <c r="G167" s="79">
        <f t="shared" si="14"/>
        <v>3765.7724999999996</v>
      </c>
      <c r="H167" s="79">
        <f t="shared" si="15"/>
        <v>3856.6200000000003</v>
      </c>
      <c r="I167" s="79">
        <f>AVERAGE($F$135:F167)</f>
        <v>4260.7063636363655</v>
      </c>
      <c r="J167" s="84">
        <f t="shared" si="17"/>
        <v>221556.73090909101</v>
      </c>
      <c r="K167" s="79">
        <f t="shared" si="12"/>
        <v>202003.85999999996</v>
      </c>
      <c r="L167" s="85">
        <f t="shared" si="18"/>
        <v>710.11772727272762</v>
      </c>
      <c r="M167" s="86"/>
    </row>
    <row r="168" spans="1:15" x14ac:dyDescent="0.2">
      <c r="A168" s="83">
        <v>40783</v>
      </c>
      <c r="B168" s="79">
        <v>0</v>
      </c>
      <c r="C168" s="79">
        <v>0</v>
      </c>
      <c r="D168" s="96">
        <v>3130.62</v>
      </c>
      <c r="E168" s="28">
        <f t="shared" si="16"/>
        <v>156.53100000000001</v>
      </c>
      <c r="F168" s="79">
        <f t="shared" si="13"/>
        <v>3130.62</v>
      </c>
      <c r="G168" s="79">
        <f t="shared" si="14"/>
        <v>3722.1324999999997</v>
      </c>
      <c r="H168" s="79">
        <f t="shared" si="15"/>
        <v>3835.8030769230777</v>
      </c>
      <c r="I168" s="79">
        <f>AVERAGE($F$135:F168)</f>
        <v>4227.4685294117662</v>
      </c>
      <c r="J168" s="84">
        <f t="shared" si="17"/>
        <v>219828.36352941184</v>
      </c>
      <c r="K168" s="79">
        <f t="shared" si="12"/>
        <v>201033.52999999997</v>
      </c>
      <c r="L168" s="85">
        <f t="shared" si="18"/>
        <v>704.57808823529433</v>
      </c>
      <c r="M168" s="86"/>
    </row>
    <row r="169" spans="1:15" x14ac:dyDescent="0.2">
      <c r="A169" s="83">
        <v>40790</v>
      </c>
      <c r="B169" s="79">
        <v>0</v>
      </c>
      <c r="C169" s="79">
        <v>0</v>
      </c>
      <c r="D169" s="96">
        <v>5092.9799999999996</v>
      </c>
      <c r="E169" s="28">
        <f t="shared" si="16"/>
        <v>254.649</v>
      </c>
      <c r="F169" s="79">
        <f t="shared" si="13"/>
        <v>5092.9799999999996</v>
      </c>
      <c r="G169" s="79">
        <f t="shared" si="14"/>
        <v>4060.7174999999997</v>
      </c>
      <c r="H169" s="79">
        <f t="shared" si="15"/>
        <v>3985.7961538461541</v>
      </c>
      <c r="I169" s="79">
        <f>AVERAGE($F$135:F169)</f>
        <v>4252.1974285714305</v>
      </c>
      <c r="J169" s="84">
        <f t="shared" si="17"/>
        <v>221114.26628571437</v>
      </c>
      <c r="K169" s="79">
        <f t="shared" si="12"/>
        <v>202726.08</v>
      </c>
      <c r="L169" s="85">
        <f t="shared" si="18"/>
        <v>708.69957142857174</v>
      </c>
      <c r="M169" s="86"/>
    </row>
    <row r="170" spans="1:15" x14ac:dyDescent="0.2">
      <c r="A170" s="83">
        <v>40797</v>
      </c>
      <c r="B170" s="79">
        <v>0</v>
      </c>
      <c r="C170" s="79">
        <v>0</v>
      </c>
      <c r="D170" s="96">
        <v>4728.1000000000004</v>
      </c>
      <c r="E170" s="28">
        <f t="shared" si="16"/>
        <v>236.40500000000003</v>
      </c>
      <c r="F170" s="79">
        <f t="shared" si="13"/>
        <v>4728.1000000000004</v>
      </c>
      <c r="G170" s="79">
        <f t="shared" si="14"/>
        <v>4288.3374999999996</v>
      </c>
      <c r="H170" s="79">
        <f t="shared" si="15"/>
        <v>4057.8561538461549</v>
      </c>
      <c r="I170" s="79">
        <f>AVERAGE($F$135:F170)</f>
        <v>4265.416944444446</v>
      </c>
      <c r="J170" s="84">
        <f t="shared" si="17"/>
        <v>221801.68111111119</v>
      </c>
      <c r="K170" s="79">
        <f t="shared" si="12"/>
        <v>204107.56</v>
      </c>
      <c r="L170" s="85">
        <f t="shared" si="18"/>
        <v>710.90282407407437</v>
      </c>
      <c r="M170" s="86"/>
      <c r="O170" s="96"/>
    </row>
    <row r="171" spans="1:15" x14ac:dyDescent="0.2">
      <c r="A171" s="83">
        <v>40804</v>
      </c>
      <c r="B171" s="79">
        <v>0</v>
      </c>
      <c r="C171" s="79">
        <v>0</v>
      </c>
      <c r="D171" s="96">
        <v>4054.19</v>
      </c>
      <c r="E171" s="28">
        <f t="shared" si="16"/>
        <v>202.70950000000002</v>
      </c>
      <c r="F171" s="79">
        <f t="shared" si="13"/>
        <v>4054.19</v>
      </c>
      <c r="G171" s="79">
        <f t="shared" si="14"/>
        <v>4251.4724999999999</v>
      </c>
      <c r="H171" s="79">
        <f t="shared" si="15"/>
        <v>3998.8061538461543</v>
      </c>
      <c r="I171" s="79">
        <f>AVERAGE($F$135:F171)</f>
        <v>4259.7081081081096</v>
      </c>
      <c r="J171" s="84">
        <f t="shared" si="17"/>
        <v>221504.8216216217</v>
      </c>
      <c r="K171" s="79">
        <f t="shared" si="12"/>
        <v>204469.23000000004</v>
      </c>
      <c r="L171" s="85">
        <f t="shared" si="18"/>
        <v>709.9513513513516</v>
      </c>
      <c r="M171" s="86"/>
    </row>
    <row r="172" spans="1:15" x14ac:dyDescent="0.2">
      <c r="A172" s="83">
        <v>40811</v>
      </c>
      <c r="B172" s="79">
        <v>0</v>
      </c>
      <c r="C172" s="79">
        <v>0</v>
      </c>
      <c r="D172" s="96">
        <v>4674.6000000000004</v>
      </c>
      <c r="E172" s="28">
        <f t="shared" si="16"/>
        <v>233.73000000000002</v>
      </c>
      <c r="F172" s="79">
        <f t="shared" si="13"/>
        <v>4674.6000000000004</v>
      </c>
      <c r="G172" s="79">
        <f t="shared" si="14"/>
        <v>4637.4675000000007</v>
      </c>
      <c r="H172" s="79">
        <f t="shared" si="15"/>
        <v>4038.6499999999996</v>
      </c>
      <c r="I172" s="79">
        <f>AVERAGE($F$135:F172)</f>
        <v>4270.6263157894755</v>
      </c>
      <c r="J172" s="84">
        <f t="shared" si="17"/>
        <v>222072.56842105271</v>
      </c>
      <c r="K172" s="79">
        <f t="shared" si="12"/>
        <v>206513.33000000002</v>
      </c>
      <c r="L172" s="85">
        <f t="shared" si="18"/>
        <v>711.77105263157921</v>
      </c>
      <c r="M172" s="86"/>
    </row>
    <row r="173" spans="1:15" x14ac:dyDescent="0.2">
      <c r="A173" s="83">
        <v>40818</v>
      </c>
      <c r="B173" s="79">
        <v>0</v>
      </c>
      <c r="C173" s="79">
        <v>0</v>
      </c>
      <c r="D173" s="96">
        <v>4497.2</v>
      </c>
      <c r="E173" s="28">
        <f t="shared" si="16"/>
        <v>224.86</v>
      </c>
      <c r="F173" s="79">
        <f t="shared" si="13"/>
        <v>4497.2</v>
      </c>
      <c r="G173" s="79">
        <f t="shared" si="14"/>
        <v>4488.5225</v>
      </c>
      <c r="H173" s="79">
        <f t="shared" si="15"/>
        <v>4109.5115384615383</v>
      </c>
      <c r="I173" s="79">
        <f>AVERAGE($F$135:F173)</f>
        <v>4276.4358974358993</v>
      </c>
      <c r="J173" s="84">
        <f t="shared" si="17"/>
        <v>222374.66666666677</v>
      </c>
      <c r="K173" s="79">
        <f t="shared" si="12"/>
        <v>207107.25000000003</v>
      </c>
      <c r="L173" s="85">
        <f t="shared" si="18"/>
        <v>712.73931623931651</v>
      </c>
      <c r="M173" s="86"/>
    </row>
    <row r="174" spans="1:15" x14ac:dyDescent="0.2">
      <c r="A174" s="83">
        <v>40825</v>
      </c>
      <c r="B174" s="79">
        <v>0</v>
      </c>
      <c r="C174" s="79">
        <v>0</v>
      </c>
      <c r="D174" s="96">
        <v>6016.51</v>
      </c>
      <c r="E174" s="28">
        <f t="shared" si="16"/>
        <v>300.82550000000003</v>
      </c>
      <c r="F174" s="79">
        <f t="shared" si="13"/>
        <v>6016.51</v>
      </c>
      <c r="G174" s="79">
        <f t="shared" si="14"/>
        <v>4810.625</v>
      </c>
      <c r="H174" s="79">
        <f t="shared" si="15"/>
        <v>4245.9830769230766</v>
      </c>
      <c r="I174" s="79">
        <f>AVERAGE($F$135:F174)</f>
        <v>4319.9377500000028</v>
      </c>
      <c r="J174" s="84">
        <f t="shared" si="17"/>
        <v>224636.76300000015</v>
      </c>
      <c r="K174" s="79">
        <f t="shared" si="12"/>
        <v>207593.02000000005</v>
      </c>
      <c r="L174" s="85">
        <f t="shared" si="18"/>
        <v>719.9896250000005</v>
      </c>
      <c r="M174" s="86"/>
    </row>
    <row r="175" spans="1:15" x14ac:dyDescent="0.2">
      <c r="A175" s="83">
        <v>40832</v>
      </c>
      <c r="B175" s="79">
        <v>0</v>
      </c>
      <c r="C175" s="79">
        <v>0</v>
      </c>
      <c r="D175" s="96">
        <v>4649.1400000000003</v>
      </c>
      <c r="E175" s="28">
        <f t="shared" si="16"/>
        <v>232.45700000000002</v>
      </c>
      <c r="F175" s="79">
        <f t="shared" si="13"/>
        <v>4649.1400000000003</v>
      </c>
      <c r="G175" s="79">
        <f t="shared" si="14"/>
        <v>4959.3625000000002</v>
      </c>
      <c r="H175" s="79">
        <f t="shared" si="15"/>
        <v>4209.83</v>
      </c>
      <c r="I175" s="79">
        <f>AVERAGE($F$135:F175)</f>
        <v>4327.9670731707347</v>
      </c>
      <c r="J175" s="84">
        <f t="shared" si="17"/>
        <v>225054.2878048782</v>
      </c>
      <c r="K175" s="79">
        <f t="shared" si="12"/>
        <v>208982.85000000006</v>
      </c>
      <c r="L175" s="85">
        <f t="shared" si="18"/>
        <v>721.32784552845578</v>
      </c>
      <c r="M175" s="86"/>
    </row>
    <row r="176" spans="1:15" x14ac:dyDescent="0.2">
      <c r="A176" s="83">
        <v>40839</v>
      </c>
      <c r="B176" s="79">
        <v>0</v>
      </c>
      <c r="C176" s="79">
        <v>0</v>
      </c>
      <c r="D176" s="96">
        <v>4989.4399999999996</v>
      </c>
      <c r="E176" s="28">
        <f t="shared" si="16"/>
        <v>249.47199999999998</v>
      </c>
      <c r="F176" s="79">
        <f t="shared" si="13"/>
        <v>4989.4399999999996</v>
      </c>
      <c r="G176" s="79">
        <f t="shared" si="14"/>
        <v>5038.0724999999993</v>
      </c>
      <c r="H176" s="79">
        <f t="shared" si="15"/>
        <v>4376.6053846153845</v>
      </c>
      <c r="I176" s="79">
        <f>AVERAGE($F$135:F176)</f>
        <v>4343.7164285714316</v>
      </c>
      <c r="J176" s="84">
        <f t="shared" si="17"/>
        <v>225873.25428571444</v>
      </c>
      <c r="K176" s="79">
        <f t="shared" si="12"/>
        <v>211814.93000000008</v>
      </c>
      <c r="L176" s="85">
        <f t="shared" si="18"/>
        <v>723.9527380952386</v>
      </c>
      <c r="M176" s="86"/>
    </row>
    <row r="177" spans="1:16" x14ac:dyDescent="0.2">
      <c r="A177" s="83">
        <v>40846</v>
      </c>
      <c r="B177" s="79">
        <v>0</v>
      </c>
      <c r="C177" s="79">
        <v>0</v>
      </c>
      <c r="D177" s="96">
        <v>2403.38</v>
      </c>
      <c r="E177" s="28">
        <f t="shared" si="16"/>
        <v>120.16900000000001</v>
      </c>
      <c r="F177" s="79">
        <f t="shared" si="13"/>
        <v>2403.38</v>
      </c>
      <c r="G177" s="79">
        <f t="shared" si="14"/>
        <v>4514.6175000000003</v>
      </c>
      <c r="H177" s="79">
        <f t="shared" si="15"/>
        <v>4307.2361538461537</v>
      </c>
      <c r="I177" s="79">
        <f>AVERAGE($F$135:F177)</f>
        <v>4298.5923255813977</v>
      </c>
      <c r="J177" s="84">
        <f t="shared" si="17"/>
        <v>223526.80093023268</v>
      </c>
      <c r="K177" s="79">
        <f t="shared" si="12"/>
        <v>210548.38000000009</v>
      </c>
      <c r="L177" s="85">
        <f t="shared" si="18"/>
        <v>716.43205426356633</v>
      </c>
      <c r="M177" s="86"/>
    </row>
    <row r="178" spans="1:16" x14ac:dyDescent="0.2">
      <c r="A178" s="83">
        <v>40853</v>
      </c>
      <c r="B178" s="79">
        <v>0</v>
      </c>
      <c r="C178" s="79">
        <v>0</v>
      </c>
      <c r="D178" s="96">
        <v>3473.63</v>
      </c>
      <c r="E178" s="28">
        <f t="shared" si="16"/>
        <v>173.68150000000003</v>
      </c>
      <c r="F178" s="79">
        <f t="shared" si="13"/>
        <v>3473.63</v>
      </c>
      <c r="G178" s="79">
        <f t="shared" si="14"/>
        <v>3878.8975</v>
      </c>
      <c r="H178" s="79">
        <f t="shared" si="15"/>
        <v>4286.8507692307694</v>
      </c>
      <c r="I178" s="79">
        <f>AVERAGE($F$135:F178)</f>
        <v>4279.8431818181843</v>
      </c>
      <c r="J178" s="84">
        <f t="shared" si="17"/>
        <v>222551.84545454558</v>
      </c>
      <c r="K178" s="79">
        <f t="shared" si="12"/>
        <v>211907.65000000008</v>
      </c>
      <c r="L178" s="85">
        <f t="shared" si="18"/>
        <v>713.30719696969743</v>
      </c>
      <c r="M178" s="86"/>
    </row>
    <row r="179" spans="1:16" x14ac:dyDescent="0.2">
      <c r="A179" s="83">
        <v>40860</v>
      </c>
      <c r="B179" s="79">
        <v>0</v>
      </c>
      <c r="C179" s="79">
        <v>0</v>
      </c>
      <c r="D179" s="96">
        <v>3929.12</v>
      </c>
      <c r="E179" s="28">
        <f t="shared" si="16"/>
        <v>196.45600000000002</v>
      </c>
      <c r="F179" s="79">
        <f t="shared" si="13"/>
        <v>3929.12</v>
      </c>
      <c r="G179" s="79">
        <f t="shared" si="14"/>
        <v>3698.8924999999999</v>
      </c>
      <c r="H179" s="79">
        <f t="shared" si="15"/>
        <v>4295.4276923076923</v>
      </c>
      <c r="I179" s="79">
        <f>AVERAGE($F$135:F179)</f>
        <v>4272.0493333333361</v>
      </c>
      <c r="J179" s="84">
        <f t="shared" si="17"/>
        <v>222146.56533333348</v>
      </c>
      <c r="K179" s="79">
        <f t="shared" si="12"/>
        <v>212190.63000000006</v>
      </c>
      <c r="L179" s="85">
        <f t="shared" si="18"/>
        <v>712.00822222222268</v>
      </c>
      <c r="M179" s="86"/>
    </row>
    <row r="180" spans="1:16" x14ac:dyDescent="0.2">
      <c r="A180" s="83">
        <v>40867</v>
      </c>
      <c r="B180" s="79">
        <v>0</v>
      </c>
      <c r="C180" s="79">
        <v>0</v>
      </c>
      <c r="D180" s="96">
        <v>3619.49</v>
      </c>
      <c r="E180" s="28">
        <f t="shared" si="16"/>
        <v>180.97450000000001</v>
      </c>
      <c r="F180" s="79">
        <f t="shared" si="13"/>
        <v>3619.49</v>
      </c>
      <c r="G180" s="79">
        <f t="shared" si="14"/>
        <v>3356.4050000000002</v>
      </c>
      <c r="H180" s="79">
        <f t="shared" si="15"/>
        <v>4250.6461538461535</v>
      </c>
      <c r="I180" s="79">
        <f>AVERAGE($F$135:F180)</f>
        <v>4257.863260869568</v>
      </c>
      <c r="J180" s="84">
        <f t="shared" si="17"/>
        <v>221408.88956521754</v>
      </c>
      <c r="K180" s="79">
        <f t="shared" si="12"/>
        <v>210730.78000000006</v>
      </c>
      <c r="L180" s="85">
        <f t="shared" si="18"/>
        <v>709.64387681159462</v>
      </c>
      <c r="M180" s="86"/>
    </row>
    <row r="181" spans="1:16" x14ac:dyDescent="0.2">
      <c r="A181" s="83">
        <v>40874</v>
      </c>
      <c r="B181" s="79">
        <v>0</v>
      </c>
      <c r="C181" s="79">
        <v>0</v>
      </c>
      <c r="D181" s="96">
        <v>2306.5700000000002</v>
      </c>
      <c r="E181" s="28">
        <f t="shared" si="16"/>
        <v>115.32850000000002</v>
      </c>
      <c r="F181" s="79">
        <f t="shared" si="13"/>
        <v>2306.5700000000002</v>
      </c>
      <c r="G181" s="79">
        <f t="shared" si="14"/>
        <v>3332.2024999999999</v>
      </c>
      <c r="H181" s="79">
        <f t="shared" si="15"/>
        <v>4187.2576923076922</v>
      </c>
      <c r="I181" s="79">
        <f>AVERAGE($F$135:F181)</f>
        <v>4216.3463829787261</v>
      </c>
      <c r="J181" s="84">
        <f t="shared" si="17"/>
        <v>219250.01191489375</v>
      </c>
      <c r="K181" s="79">
        <f t="shared" si="12"/>
        <v>210059.95000000007</v>
      </c>
      <c r="L181" s="85">
        <f t="shared" si="18"/>
        <v>702.72439716312101</v>
      </c>
      <c r="M181" s="86"/>
    </row>
    <row r="182" spans="1:16" x14ac:dyDescent="0.2">
      <c r="A182" s="83">
        <v>40881</v>
      </c>
      <c r="B182" s="79">
        <v>0</v>
      </c>
      <c r="C182" s="79">
        <v>0</v>
      </c>
      <c r="D182" s="96">
        <v>3846.33</v>
      </c>
      <c r="E182" s="28">
        <f t="shared" si="16"/>
        <v>192.31650000000002</v>
      </c>
      <c r="F182" s="79">
        <f t="shared" si="13"/>
        <v>3846.33</v>
      </c>
      <c r="G182" s="79">
        <f t="shared" si="14"/>
        <v>3425.3775000000001</v>
      </c>
      <c r="H182" s="79">
        <f t="shared" si="15"/>
        <v>4091.3615384615382</v>
      </c>
      <c r="I182" s="79">
        <f>AVERAGE($F$135:F182)</f>
        <v>4208.6377083333355</v>
      </c>
      <c r="J182" s="84">
        <f t="shared" si="17"/>
        <v>218849.16083333344</v>
      </c>
      <c r="K182" s="79">
        <f t="shared" si="12"/>
        <v>211568.38000000006</v>
      </c>
      <c r="L182" s="85">
        <f t="shared" si="18"/>
        <v>701.43961805555591</v>
      </c>
      <c r="M182" s="86"/>
    </row>
    <row r="183" spans="1:16" x14ac:dyDescent="0.2">
      <c r="A183" s="83">
        <v>40888</v>
      </c>
      <c r="B183" s="79">
        <v>0</v>
      </c>
      <c r="C183" s="79">
        <v>0</v>
      </c>
      <c r="D183" s="96">
        <v>1999.83</v>
      </c>
      <c r="E183" s="28">
        <f t="shared" si="16"/>
        <v>99.991500000000002</v>
      </c>
      <c r="F183" s="79">
        <f t="shared" si="13"/>
        <v>1999.83</v>
      </c>
      <c r="G183" s="79">
        <f t="shared" si="14"/>
        <v>2943.0549999999998</v>
      </c>
      <c r="H183" s="79">
        <f t="shared" si="15"/>
        <v>3881.4946153846154</v>
      </c>
      <c r="I183" s="79">
        <f>AVERAGE($F$135:F183)</f>
        <v>4163.5600000000022</v>
      </c>
      <c r="J183" s="84">
        <f t="shared" si="17"/>
        <v>216505.12000000011</v>
      </c>
      <c r="K183" s="79">
        <f t="shared" ref="K183:K246" si="19">SUM(F132:F183)</f>
        <v>211019.07000000007</v>
      </c>
      <c r="L183" s="85">
        <f t="shared" si="18"/>
        <v>693.92666666666707</v>
      </c>
      <c r="M183" s="86"/>
      <c r="O183" s="85">
        <f>+N186*0.95</f>
        <v>713.58669038461574</v>
      </c>
      <c r="P183" s="100">
        <v>0.95</v>
      </c>
    </row>
    <row r="184" spans="1:16" x14ac:dyDescent="0.2">
      <c r="A184" s="83">
        <v>40895</v>
      </c>
      <c r="B184" s="79">
        <v>0</v>
      </c>
      <c r="C184" s="79">
        <v>0</v>
      </c>
      <c r="D184" s="96">
        <v>1958.94</v>
      </c>
      <c r="E184" s="28">
        <f t="shared" si="16"/>
        <v>97.947000000000003</v>
      </c>
      <c r="F184" s="79">
        <f t="shared" si="13"/>
        <v>1958.94</v>
      </c>
      <c r="G184" s="79">
        <f t="shared" si="14"/>
        <v>2527.9175</v>
      </c>
      <c r="H184" s="79">
        <f t="shared" si="15"/>
        <v>3720.3215384615391</v>
      </c>
      <c r="I184" s="79">
        <f>AVERAGE($F$135:F184)</f>
        <v>4119.4676000000018</v>
      </c>
      <c r="J184" s="84">
        <f t="shared" si="17"/>
        <v>214212.3152000001</v>
      </c>
      <c r="K184" s="79">
        <f t="shared" si="19"/>
        <v>210756.71000000008</v>
      </c>
      <c r="L184" s="85">
        <f t="shared" si="18"/>
        <v>686.57793333333359</v>
      </c>
      <c r="M184" s="86"/>
      <c r="O184" s="85">
        <f>+N186*1</f>
        <v>751.14388461538499</v>
      </c>
      <c r="P184" s="100">
        <v>1</v>
      </c>
    </row>
    <row r="185" spans="1:16" x14ac:dyDescent="0.2">
      <c r="A185" s="83">
        <v>40902</v>
      </c>
      <c r="B185" s="79">
        <v>0</v>
      </c>
      <c r="C185" s="79">
        <v>0</v>
      </c>
      <c r="D185" s="96">
        <v>2466.0700000000002</v>
      </c>
      <c r="E185" s="28">
        <f t="shared" si="16"/>
        <v>123.30350000000001</v>
      </c>
      <c r="F185" s="79">
        <f t="shared" si="13"/>
        <v>2466.0700000000002</v>
      </c>
      <c r="G185" s="79">
        <f t="shared" si="14"/>
        <v>2567.7925</v>
      </c>
      <c r="H185" s="79">
        <f t="shared" si="15"/>
        <v>3550.4346153846154</v>
      </c>
      <c r="I185" s="79">
        <f>AVERAGE($F$135:F185)</f>
        <v>4087.0480392156883</v>
      </c>
      <c r="J185" s="84">
        <f t="shared" si="17"/>
        <v>212526.4980392158</v>
      </c>
      <c r="K185" s="79">
        <f t="shared" si="19"/>
        <v>210236.72000000009</v>
      </c>
      <c r="L185" s="85">
        <f t="shared" si="18"/>
        <v>681.17467320261471</v>
      </c>
      <c r="M185" s="86"/>
      <c r="O185" s="85">
        <f>+N186*1.05</f>
        <v>788.70107884615425</v>
      </c>
      <c r="P185" s="100">
        <v>1.05</v>
      </c>
    </row>
    <row r="186" spans="1:16" x14ac:dyDescent="0.2">
      <c r="A186" s="83">
        <v>40909</v>
      </c>
      <c r="B186" s="79">
        <v>0</v>
      </c>
      <c r="C186" s="79">
        <v>0</v>
      </c>
      <c r="D186" s="96">
        <v>4612.2700000000004</v>
      </c>
      <c r="E186" s="28">
        <f t="shared" si="16"/>
        <v>230.61350000000004</v>
      </c>
      <c r="F186" s="79">
        <f t="shared" si="13"/>
        <v>4612.2700000000004</v>
      </c>
      <c r="G186" s="79">
        <f t="shared" si="14"/>
        <v>2759.2775000000001</v>
      </c>
      <c r="H186" s="79">
        <f t="shared" si="15"/>
        <v>3559.2861538461539</v>
      </c>
      <c r="I186" s="79">
        <f>AVERAGE($F$135:F186)</f>
        <v>4097.1484615384634</v>
      </c>
      <c r="J186" s="84">
        <f t="shared" si="17"/>
        <v>213051.72000000009</v>
      </c>
      <c r="K186" s="93">
        <f t="shared" si="19"/>
        <v>213051.72000000009</v>
      </c>
      <c r="L186" s="94">
        <f t="shared" si="18"/>
        <v>682.85807692307719</v>
      </c>
      <c r="M186" s="86"/>
      <c r="N186" s="85">
        <f>+L186*1.1</f>
        <v>751.14388461538499</v>
      </c>
      <c r="O186" s="85">
        <f>+N186*1.1</f>
        <v>826.2582730769235</v>
      </c>
      <c r="P186" s="100">
        <v>1.1000000000000001</v>
      </c>
    </row>
    <row r="187" spans="1:16" x14ac:dyDescent="0.2">
      <c r="A187" s="83">
        <v>40916</v>
      </c>
      <c r="B187" s="79">
        <v>0</v>
      </c>
      <c r="C187" s="79">
        <v>0</v>
      </c>
      <c r="D187" s="96">
        <v>4625.3599999999997</v>
      </c>
      <c r="E187" s="28">
        <f t="shared" si="16"/>
        <v>231.268</v>
      </c>
      <c r="F187" s="79">
        <f t="shared" si="13"/>
        <v>4625.3599999999997</v>
      </c>
      <c r="G187" s="79">
        <f t="shared" si="14"/>
        <v>3415.66</v>
      </c>
      <c r="H187" s="79">
        <f t="shared" si="15"/>
        <v>3452.274615384616</v>
      </c>
      <c r="I187" s="79">
        <f>AVERAGE($F$187:F187)</f>
        <v>4625.3599999999997</v>
      </c>
      <c r="J187" s="84">
        <f t="shared" si="17"/>
        <v>240518.71999999997</v>
      </c>
      <c r="K187" s="79">
        <f t="shared" si="19"/>
        <v>214037.41000000006</v>
      </c>
      <c r="L187" s="85">
        <f t="shared" si="18"/>
        <v>770.89333333333332</v>
      </c>
      <c r="N187" s="101" t="s">
        <v>153</v>
      </c>
      <c r="O187" s="85">
        <f>+N186*1.15</f>
        <v>863.81546730769264</v>
      </c>
      <c r="P187" s="100">
        <v>1.1499999999999999</v>
      </c>
    </row>
    <row r="188" spans="1:16" x14ac:dyDescent="0.2">
      <c r="A188" s="83">
        <v>40923</v>
      </c>
      <c r="B188" s="79">
        <v>0</v>
      </c>
      <c r="C188" s="79">
        <v>0</v>
      </c>
      <c r="D188" s="96">
        <v>3780.64</v>
      </c>
      <c r="E188" s="28">
        <f t="shared" si="16"/>
        <v>189.03200000000001</v>
      </c>
      <c r="F188" s="79">
        <f t="shared" si="13"/>
        <v>3780.64</v>
      </c>
      <c r="G188" s="79">
        <f t="shared" si="14"/>
        <v>3871.085</v>
      </c>
      <c r="H188" s="79">
        <f t="shared" si="15"/>
        <v>3385.4669230769232</v>
      </c>
      <c r="I188" s="79">
        <f>AVERAGE($F$187:F188)</f>
        <v>4203</v>
      </c>
      <c r="J188" s="84">
        <f t="shared" si="17"/>
        <v>218556</v>
      </c>
      <c r="K188" s="79">
        <f t="shared" si="19"/>
        <v>215609.83000000007</v>
      </c>
      <c r="L188" s="85">
        <f t="shared" si="18"/>
        <v>700.5</v>
      </c>
      <c r="N188" s="101" t="s">
        <v>154</v>
      </c>
      <c r="O188" s="85">
        <f>+N186*1.2</f>
        <v>901.37266153846201</v>
      </c>
      <c r="P188" s="100">
        <v>1.2</v>
      </c>
    </row>
    <row r="189" spans="1:16" x14ac:dyDescent="0.2">
      <c r="A189" s="83">
        <v>40930</v>
      </c>
      <c r="B189" s="79">
        <v>0</v>
      </c>
      <c r="C189" s="79">
        <v>0</v>
      </c>
      <c r="D189" s="96">
        <v>4104.0200000000004</v>
      </c>
      <c r="E189" s="28">
        <f t="shared" si="16"/>
        <v>205.20100000000002</v>
      </c>
      <c r="F189" s="79">
        <f t="shared" si="13"/>
        <v>4104.0200000000004</v>
      </c>
      <c r="G189" s="79">
        <f t="shared" si="14"/>
        <v>4280.5725000000002</v>
      </c>
      <c r="H189" s="79">
        <f t="shared" si="15"/>
        <v>3317.3576923076917</v>
      </c>
      <c r="I189" s="79">
        <f>AVERAGE($F$187:F189)</f>
        <v>4170.0066666666671</v>
      </c>
      <c r="J189" s="84">
        <f t="shared" si="17"/>
        <v>216840.34666666668</v>
      </c>
      <c r="K189" s="79">
        <f t="shared" si="19"/>
        <v>217637.44000000006</v>
      </c>
      <c r="L189" s="85">
        <f t="shared" si="18"/>
        <v>695.00111111111119</v>
      </c>
      <c r="O189" s="85">
        <f>+N186*1.25</f>
        <v>938.92985576923127</v>
      </c>
      <c r="P189" s="100">
        <v>1.25</v>
      </c>
    </row>
    <row r="190" spans="1:16" x14ac:dyDescent="0.2">
      <c r="A190" s="83">
        <v>40937</v>
      </c>
      <c r="B190" s="79">
        <v>0</v>
      </c>
      <c r="C190" s="79">
        <v>0</v>
      </c>
      <c r="D190" s="96">
        <v>5458.79</v>
      </c>
      <c r="E190" s="28">
        <f t="shared" si="16"/>
        <v>272.93950000000001</v>
      </c>
      <c r="F190" s="79">
        <f t="shared" si="13"/>
        <v>5458.79</v>
      </c>
      <c r="G190" s="79">
        <f t="shared" si="14"/>
        <v>4492.2025000000003</v>
      </c>
      <c r="H190" s="79">
        <f t="shared" si="15"/>
        <v>3552.3892307692313</v>
      </c>
      <c r="I190" s="79">
        <f>AVERAGE($F$187:F190)</f>
        <v>4492.2025000000003</v>
      </c>
      <c r="J190" s="84">
        <f t="shared" si="17"/>
        <v>233594.53000000003</v>
      </c>
      <c r="K190" s="79">
        <f t="shared" si="19"/>
        <v>218566.28000000006</v>
      </c>
      <c r="L190" s="85">
        <f t="shared" si="18"/>
        <v>748.70041666666668</v>
      </c>
    </row>
    <row r="191" spans="1:16" x14ac:dyDescent="0.2">
      <c r="A191" s="83">
        <v>40944</v>
      </c>
      <c r="B191" s="79">
        <v>0</v>
      </c>
      <c r="C191" s="79">
        <v>0</v>
      </c>
      <c r="D191" s="96">
        <v>4507.26</v>
      </c>
      <c r="E191" s="28">
        <f t="shared" si="16"/>
        <v>225.36300000000003</v>
      </c>
      <c r="F191" s="79">
        <f t="shared" si="13"/>
        <v>4507.26</v>
      </c>
      <c r="G191" s="79">
        <f t="shared" si="14"/>
        <v>4462.6774999999998</v>
      </c>
      <c r="H191" s="79">
        <f t="shared" si="15"/>
        <v>3631.8992307692311</v>
      </c>
      <c r="I191" s="79">
        <f>AVERAGE($F$187:F191)</f>
        <v>4495.2139999999999</v>
      </c>
      <c r="J191" s="84">
        <f t="shared" si="17"/>
        <v>233751.128</v>
      </c>
      <c r="K191" s="79">
        <f t="shared" si="19"/>
        <v>219967.31000000006</v>
      </c>
      <c r="L191" s="85">
        <f t="shared" si="18"/>
        <v>749.20233333333329</v>
      </c>
      <c r="N191" s="102" t="s">
        <v>155</v>
      </c>
      <c r="O191" s="85">
        <f>+N186*1.17953</f>
        <v>885.99674622038503</v>
      </c>
      <c r="P191" s="100">
        <v>1.18</v>
      </c>
    </row>
    <row r="192" spans="1:16" x14ac:dyDescent="0.2">
      <c r="A192" s="83">
        <v>40951</v>
      </c>
      <c r="B192" s="79">
        <v>0</v>
      </c>
      <c r="C192" s="79">
        <v>0</v>
      </c>
      <c r="D192" s="96">
        <v>5169.7</v>
      </c>
      <c r="E192" s="28">
        <f t="shared" si="16"/>
        <v>258.48500000000001</v>
      </c>
      <c r="F192" s="79">
        <f t="shared" si="13"/>
        <v>5169.7</v>
      </c>
      <c r="G192" s="79">
        <f t="shared" si="14"/>
        <v>4809.9425000000001</v>
      </c>
      <c r="H192" s="79">
        <f t="shared" si="15"/>
        <v>3727.3284615384619</v>
      </c>
      <c r="I192" s="79">
        <f>AVERAGE($F$187:F192)</f>
        <v>4607.6283333333331</v>
      </c>
      <c r="J192" s="84">
        <f t="shared" si="17"/>
        <v>239596.67333333331</v>
      </c>
      <c r="K192" s="79">
        <f t="shared" si="19"/>
        <v>221338.45000000004</v>
      </c>
      <c r="L192" s="85">
        <f t="shared" si="18"/>
        <v>767.93805555555548</v>
      </c>
      <c r="N192" s="102" t="s">
        <v>156</v>
      </c>
      <c r="O192" s="85">
        <f>682.86*1.29749</f>
        <v>886.00402140000006</v>
      </c>
      <c r="P192" s="100">
        <v>1.3</v>
      </c>
    </row>
    <row r="193" spans="1:12" x14ac:dyDescent="0.2">
      <c r="A193" s="83">
        <v>40958</v>
      </c>
      <c r="B193" s="79">
        <v>0</v>
      </c>
      <c r="C193" s="79">
        <v>0</v>
      </c>
      <c r="D193" s="96">
        <v>4554.07</v>
      </c>
      <c r="E193" s="28">
        <f t="shared" si="16"/>
        <v>227.70349999999999</v>
      </c>
      <c r="F193" s="79">
        <f t="shared" si="13"/>
        <v>4554.07</v>
      </c>
      <c r="G193" s="79">
        <f t="shared" si="14"/>
        <v>4922.4549999999999</v>
      </c>
      <c r="H193" s="79">
        <f t="shared" si="15"/>
        <v>3799.2192307692308</v>
      </c>
      <c r="I193" s="79">
        <f>AVERAGE($F$187:F193)</f>
        <v>4599.977142857143</v>
      </c>
      <c r="J193" s="84">
        <f t="shared" si="17"/>
        <v>239198.81142857144</v>
      </c>
      <c r="K193" s="79">
        <f t="shared" si="19"/>
        <v>220504.70000000007</v>
      </c>
      <c r="L193" s="85">
        <f t="shared" si="18"/>
        <v>766.66285714285721</v>
      </c>
    </row>
    <row r="194" spans="1:12" x14ac:dyDescent="0.2">
      <c r="A194" s="83">
        <v>40965</v>
      </c>
      <c r="B194" s="79">
        <v>0</v>
      </c>
      <c r="C194" s="79">
        <v>0</v>
      </c>
      <c r="D194" s="96">
        <v>6285.53</v>
      </c>
      <c r="E194" s="28">
        <f t="shared" si="16"/>
        <v>314.2765</v>
      </c>
      <c r="F194" s="79">
        <f t="shared" si="13"/>
        <v>6285.53</v>
      </c>
      <c r="G194" s="79">
        <f t="shared" si="14"/>
        <v>5129.1399999999994</v>
      </c>
      <c r="H194" s="79">
        <f t="shared" si="15"/>
        <v>4105.293076923077</v>
      </c>
      <c r="I194" s="79">
        <f>AVERAGE($F$187:F194)</f>
        <v>4810.6712500000003</v>
      </c>
      <c r="J194" s="84">
        <f t="shared" si="17"/>
        <v>250154.90500000003</v>
      </c>
      <c r="K194" s="79">
        <f t="shared" si="19"/>
        <v>221681.78000000006</v>
      </c>
      <c r="L194" s="85">
        <f t="shared" si="18"/>
        <v>801.77854166666668</v>
      </c>
    </row>
    <row r="195" spans="1:12" x14ac:dyDescent="0.2">
      <c r="A195" s="83">
        <v>40972</v>
      </c>
      <c r="B195" s="79">
        <v>0</v>
      </c>
      <c r="C195" s="79">
        <v>0</v>
      </c>
      <c r="D195" s="96">
        <v>7084.53</v>
      </c>
      <c r="E195" s="28">
        <f t="shared" si="16"/>
        <v>354.22649999999999</v>
      </c>
      <c r="F195" s="79">
        <f t="shared" si="13"/>
        <v>7084.53</v>
      </c>
      <c r="G195" s="79">
        <f t="shared" si="14"/>
        <v>5773.4574999999995</v>
      </c>
      <c r="H195" s="79">
        <f t="shared" si="15"/>
        <v>4354.3853846153843</v>
      </c>
      <c r="I195" s="79">
        <f>AVERAGE($F$187:F195)</f>
        <v>5063.3222222222221</v>
      </c>
      <c r="J195" s="84">
        <f t="shared" si="17"/>
        <v>263292.75555555557</v>
      </c>
      <c r="K195" s="79">
        <f t="shared" si="19"/>
        <v>224063.21000000002</v>
      </c>
      <c r="L195" s="85">
        <f t="shared" si="18"/>
        <v>843.88703703703698</v>
      </c>
    </row>
    <row r="196" spans="1:12" x14ac:dyDescent="0.2">
      <c r="A196" s="83">
        <v>40979</v>
      </c>
      <c r="B196" s="79">
        <v>0</v>
      </c>
      <c r="C196" s="79">
        <v>0</v>
      </c>
      <c r="D196" s="96">
        <v>8473.66</v>
      </c>
      <c r="E196" s="28">
        <f t="shared" si="16"/>
        <v>423.68299999999999</v>
      </c>
      <c r="F196" s="79">
        <f t="shared" ref="F196:F259" si="20">SUM(B196:D196)</f>
        <v>8473.66</v>
      </c>
      <c r="G196" s="79">
        <f t="shared" si="14"/>
        <v>6599.4474999999993</v>
      </c>
      <c r="H196" s="79">
        <f t="shared" si="15"/>
        <v>4852.372307692307</v>
      </c>
      <c r="I196" s="79">
        <f>AVERAGE($F$187:F196)</f>
        <v>5404.3559999999998</v>
      </c>
      <c r="J196" s="84">
        <f t="shared" si="17"/>
        <v>281026.51199999999</v>
      </c>
      <c r="K196" s="79">
        <f t="shared" si="19"/>
        <v>227220.25000000003</v>
      </c>
      <c r="L196" s="85">
        <f t="shared" si="18"/>
        <v>900.726</v>
      </c>
    </row>
    <row r="197" spans="1:12" x14ac:dyDescent="0.2">
      <c r="A197" s="83">
        <v>40986</v>
      </c>
      <c r="B197" s="79">
        <v>0</v>
      </c>
      <c r="C197" s="79">
        <v>0</v>
      </c>
      <c r="D197" s="96">
        <v>8654.56</v>
      </c>
      <c r="E197" s="28">
        <f t="shared" si="16"/>
        <v>432.72800000000001</v>
      </c>
      <c r="F197" s="79">
        <f t="shared" si="20"/>
        <v>8654.56</v>
      </c>
      <c r="G197" s="79">
        <f t="shared" si="14"/>
        <v>7624.57</v>
      </c>
      <c r="H197" s="79">
        <f t="shared" si="15"/>
        <v>5367.4199999999992</v>
      </c>
      <c r="I197" s="79">
        <f>AVERAGE($F$187:F197)</f>
        <v>5699.8290909090902</v>
      </c>
      <c r="J197" s="84">
        <f t="shared" si="17"/>
        <v>296391.11272727267</v>
      </c>
      <c r="K197" s="79">
        <f t="shared" si="19"/>
        <v>232281.94</v>
      </c>
      <c r="L197" s="85">
        <f t="shared" si="18"/>
        <v>949.97151515151506</v>
      </c>
    </row>
    <row r="198" spans="1:12" x14ac:dyDescent="0.2">
      <c r="A198" s="83">
        <v>40993</v>
      </c>
      <c r="B198" s="79">
        <v>0</v>
      </c>
      <c r="C198" s="79">
        <v>0</v>
      </c>
      <c r="D198" s="96">
        <v>5057.67</v>
      </c>
      <c r="E198" s="28">
        <f t="shared" si="16"/>
        <v>252.88350000000003</v>
      </c>
      <c r="F198" s="79">
        <f t="shared" si="20"/>
        <v>5057.67</v>
      </c>
      <c r="G198" s="79">
        <f t="shared" si="14"/>
        <v>7317.6049999999996</v>
      </c>
      <c r="H198" s="79">
        <f t="shared" si="15"/>
        <v>5566.7738461538456</v>
      </c>
      <c r="I198" s="79">
        <f>AVERAGE($F$187:F198)</f>
        <v>5646.3158333333331</v>
      </c>
      <c r="J198" s="84">
        <f t="shared" si="17"/>
        <v>293608.42333333334</v>
      </c>
      <c r="K198" s="79">
        <f t="shared" si="19"/>
        <v>231666.88999999998</v>
      </c>
      <c r="L198" s="85">
        <f t="shared" si="18"/>
        <v>941.05263888888885</v>
      </c>
    </row>
    <row r="199" spans="1:12" x14ac:dyDescent="0.2">
      <c r="A199" s="83">
        <v>41000</v>
      </c>
      <c r="B199" s="79">
        <v>0</v>
      </c>
      <c r="C199" s="79">
        <v>0</v>
      </c>
      <c r="D199" s="96">
        <v>5062.13</v>
      </c>
      <c r="E199" s="28">
        <f t="shared" si="16"/>
        <v>253.10650000000001</v>
      </c>
      <c r="F199" s="79">
        <f t="shared" si="20"/>
        <v>5062.13</v>
      </c>
      <c r="G199" s="79">
        <f t="shared" ref="G199:G262" si="21">AVERAGE(F196:F199)</f>
        <v>6812.0050000000001</v>
      </c>
      <c r="H199" s="79">
        <f t="shared" si="15"/>
        <v>5601.3784615384611</v>
      </c>
      <c r="I199" s="79">
        <f>AVERAGE($F$187:F199)</f>
        <v>5601.3784615384611</v>
      </c>
      <c r="J199" s="84">
        <f t="shared" si="17"/>
        <v>291271.67999999999</v>
      </c>
      <c r="K199" s="79">
        <f t="shared" si="19"/>
        <v>231231.34</v>
      </c>
      <c r="L199" s="85">
        <f t="shared" si="18"/>
        <v>933.56307692307689</v>
      </c>
    </row>
    <row r="200" spans="1:12" x14ac:dyDescent="0.2">
      <c r="A200" s="83">
        <v>41007</v>
      </c>
      <c r="B200" s="79">
        <v>0</v>
      </c>
      <c r="C200" s="79">
        <v>0</v>
      </c>
      <c r="D200" s="96">
        <v>7083.35</v>
      </c>
      <c r="E200" s="28">
        <f t="shared" si="16"/>
        <v>354.16750000000002</v>
      </c>
      <c r="F200" s="79">
        <f t="shared" si="20"/>
        <v>7083.35</v>
      </c>
      <c r="G200" s="79">
        <f t="shared" si="21"/>
        <v>6464.4274999999998</v>
      </c>
      <c r="H200" s="79">
        <f t="shared" si="15"/>
        <v>5790.4546153846159</v>
      </c>
      <c r="I200" s="79">
        <f>AVERAGE($F$187:F200)</f>
        <v>5707.2335714285718</v>
      </c>
      <c r="J200" s="84">
        <f t="shared" si="17"/>
        <v>296776.14571428573</v>
      </c>
      <c r="K200" s="79">
        <f t="shared" si="19"/>
        <v>232935.85</v>
      </c>
      <c r="L200" s="85">
        <f t="shared" si="18"/>
        <v>951.20559523809527</v>
      </c>
    </row>
    <row r="201" spans="1:12" x14ac:dyDescent="0.2">
      <c r="A201" s="83">
        <v>41014</v>
      </c>
      <c r="B201" s="79">
        <v>0</v>
      </c>
      <c r="C201" s="79">
        <v>0</v>
      </c>
      <c r="D201" s="96">
        <v>8543.08</v>
      </c>
      <c r="E201" s="28">
        <f t="shared" si="16"/>
        <v>427.154</v>
      </c>
      <c r="F201" s="79">
        <f t="shared" si="20"/>
        <v>8543.08</v>
      </c>
      <c r="G201" s="79">
        <f t="shared" si="21"/>
        <v>6436.5575000000008</v>
      </c>
      <c r="H201" s="79">
        <f t="shared" si="15"/>
        <v>6156.7961538461532</v>
      </c>
      <c r="I201" s="79">
        <f>AVERAGE($F$187:F201)</f>
        <v>5896.29</v>
      </c>
      <c r="J201" s="84">
        <f t="shared" si="17"/>
        <v>306607.08</v>
      </c>
      <c r="K201" s="79">
        <f t="shared" si="19"/>
        <v>234273.43000000002</v>
      </c>
      <c r="L201" s="85">
        <f t="shared" si="18"/>
        <v>982.71500000000003</v>
      </c>
    </row>
    <row r="202" spans="1:12" x14ac:dyDescent="0.2">
      <c r="A202" s="83">
        <v>41021</v>
      </c>
      <c r="B202" s="79">
        <v>0</v>
      </c>
      <c r="C202" s="79">
        <v>0</v>
      </c>
      <c r="D202" s="96">
        <v>5442.18</v>
      </c>
      <c r="E202" s="28">
        <f t="shared" si="16"/>
        <v>272.10900000000004</v>
      </c>
      <c r="F202" s="79">
        <f t="shared" si="20"/>
        <v>5442.18</v>
      </c>
      <c r="G202" s="79">
        <f t="shared" si="21"/>
        <v>6532.6849999999995</v>
      </c>
      <c r="H202" s="79">
        <f t="shared" si="15"/>
        <v>6259.7315384615367</v>
      </c>
      <c r="I202" s="79">
        <f>AVERAGE($F$187:F202)</f>
        <v>5867.9081249999999</v>
      </c>
      <c r="J202" s="84">
        <f t="shared" si="17"/>
        <v>305131.22249999997</v>
      </c>
      <c r="K202" s="79">
        <f t="shared" si="19"/>
        <v>234289.45000000004</v>
      </c>
      <c r="L202" s="85">
        <f t="shared" si="18"/>
        <v>977.98468749999995</v>
      </c>
    </row>
    <row r="203" spans="1:12" x14ac:dyDescent="0.2">
      <c r="A203" s="83">
        <v>41028</v>
      </c>
      <c r="B203" s="79">
        <v>0</v>
      </c>
      <c r="C203" s="79">
        <v>0</v>
      </c>
      <c r="D203" s="96">
        <v>7410.49</v>
      </c>
      <c r="E203" s="28">
        <f t="shared" si="16"/>
        <v>370.52449999999999</v>
      </c>
      <c r="F203" s="79">
        <f t="shared" si="20"/>
        <v>7410.49</v>
      </c>
      <c r="G203" s="79">
        <f t="shared" si="21"/>
        <v>7119.7749999999996</v>
      </c>
      <c r="H203" s="79">
        <f t="shared" si="15"/>
        <v>6409.8623076923086</v>
      </c>
      <c r="I203" s="79">
        <f>AVERAGE($F$187:F203)</f>
        <v>5958.6482352941175</v>
      </c>
      <c r="J203" s="84">
        <f t="shared" si="17"/>
        <v>309849.70823529409</v>
      </c>
      <c r="K203" s="79">
        <f t="shared" si="19"/>
        <v>236598.12000000005</v>
      </c>
      <c r="L203" s="85">
        <f t="shared" si="18"/>
        <v>993.10803921568629</v>
      </c>
    </row>
    <row r="204" spans="1:12" x14ac:dyDescent="0.2">
      <c r="A204" s="83">
        <v>41035</v>
      </c>
      <c r="B204" s="79">
        <v>0</v>
      </c>
      <c r="C204" s="79">
        <v>0</v>
      </c>
      <c r="D204" s="96">
        <v>5741.01</v>
      </c>
      <c r="E204" s="28">
        <f t="shared" si="16"/>
        <v>287.0505</v>
      </c>
      <c r="F204" s="79">
        <f t="shared" si="20"/>
        <v>5741.01</v>
      </c>
      <c r="G204" s="79">
        <f t="shared" si="21"/>
        <v>6784.1900000000005</v>
      </c>
      <c r="H204" s="79">
        <f t="shared" si="15"/>
        <v>6504.7661538461534</v>
      </c>
      <c r="I204" s="79">
        <f>AVERAGE($F$187:F204)</f>
        <v>5946.5572222222218</v>
      </c>
      <c r="J204" s="84">
        <f t="shared" si="17"/>
        <v>309220.97555555555</v>
      </c>
      <c r="K204" s="79">
        <f t="shared" si="19"/>
        <v>238347.58000000007</v>
      </c>
      <c r="L204" s="85">
        <f t="shared" si="18"/>
        <v>991.09287037037029</v>
      </c>
    </row>
    <row r="205" spans="1:12" x14ac:dyDescent="0.2">
      <c r="A205" s="83">
        <v>41042</v>
      </c>
      <c r="B205" s="79">
        <v>0</v>
      </c>
      <c r="C205" s="79">
        <v>0</v>
      </c>
      <c r="D205" s="96">
        <v>5192.8</v>
      </c>
      <c r="E205" s="28">
        <f t="shared" si="16"/>
        <v>259.64000000000004</v>
      </c>
      <c r="F205" s="79">
        <f t="shared" si="20"/>
        <v>5192.8</v>
      </c>
      <c r="G205" s="79">
        <f t="shared" si="21"/>
        <v>5946.62</v>
      </c>
      <c r="H205" s="79">
        <f t="shared" si="15"/>
        <v>6506.543076923077</v>
      </c>
      <c r="I205" s="79">
        <f>AVERAGE($F$187:F205)</f>
        <v>5906.8857894736839</v>
      </c>
      <c r="J205" s="84">
        <f t="shared" si="17"/>
        <v>307158.06105263159</v>
      </c>
      <c r="K205" s="79">
        <f t="shared" si="19"/>
        <v>238700.80000000008</v>
      </c>
      <c r="L205" s="85">
        <f t="shared" si="18"/>
        <v>984.48096491228068</v>
      </c>
    </row>
    <row r="206" spans="1:12" x14ac:dyDescent="0.2">
      <c r="A206" s="83">
        <v>41049</v>
      </c>
      <c r="B206" s="79">
        <v>0</v>
      </c>
      <c r="C206" s="79">
        <v>0</v>
      </c>
      <c r="D206" s="96">
        <v>6697.35</v>
      </c>
      <c r="E206" s="28">
        <f t="shared" si="16"/>
        <v>334.86750000000006</v>
      </c>
      <c r="F206" s="79">
        <f t="shared" si="20"/>
        <v>6697.35</v>
      </c>
      <c r="G206" s="79">
        <f t="shared" si="21"/>
        <v>6260.4125000000004</v>
      </c>
      <c r="H206" s="79">
        <f t="shared" si="15"/>
        <v>6671.4107692307689</v>
      </c>
      <c r="I206" s="79">
        <f>AVERAGE($F$187:F206)</f>
        <v>5946.4090000000006</v>
      </c>
      <c r="J206" s="84">
        <f t="shared" si="17"/>
        <v>309213.26800000004</v>
      </c>
      <c r="K206" s="79">
        <f t="shared" si="19"/>
        <v>241512.65000000005</v>
      </c>
      <c r="L206" s="85">
        <f t="shared" si="18"/>
        <v>991.0681666666668</v>
      </c>
    </row>
    <row r="207" spans="1:12" x14ac:dyDescent="0.2">
      <c r="A207" s="83">
        <v>41056</v>
      </c>
      <c r="B207" s="79">
        <v>0</v>
      </c>
      <c r="C207" s="79">
        <v>0</v>
      </c>
      <c r="D207" s="96">
        <v>5121.3500000000004</v>
      </c>
      <c r="E207" s="28">
        <f t="shared" si="16"/>
        <v>256.06750000000005</v>
      </c>
      <c r="F207" s="79">
        <f t="shared" si="20"/>
        <v>5121.3500000000004</v>
      </c>
      <c r="G207" s="79">
        <f t="shared" si="21"/>
        <v>5688.1275000000005</v>
      </c>
      <c r="H207" s="79">
        <f t="shared" si="15"/>
        <v>6581.8584615384616</v>
      </c>
      <c r="I207" s="79">
        <f>AVERAGE($F$187:F207)</f>
        <v>5907.1204761904764</v>
      </c>
      <c r="J207" s="84">
        <f t="shared" si="17"/>
        <v>307170.26476190478</v>
      </c>
      <c r="K207" s="79">
        <f t="shared" si="19"/>
        <v>243232.76000000007</v>
      </c>
      <c r="L207" s="85">
        <f t="shared" si="18"/>
        <v>984.52007936507937</v>
      </c>
    </row>
    <row r="208" spans="1:12" x14ac:dyDescent="0.2">
      <c r="A208" s="83">
        <v>41063</v>
      </c>
      <c r="B208" s="79">
        <v>0</v>
      </c>
      <c r="C208" s="79">
        <v>0</v>
      </c>
      <c r="D208" s="96">
        <v>3946.34</v>
      </c>
      <c r="E208" s="28">
        <f t="shared" si="16"/>
        <v>197.31700000000001</v>
      </c>
      <c r="F208" s="79">
        <f t="shared" si="20"/>
        <v>3946.34</v>
      </c>
      <c r="G208" s="79">
        <f t="shared" si="21"/>
        <v>5239.46</v>
      </c>
      <c r="H208" s="79">
        <f t="shared" ref="H208:H271" si="22">AVERAGE(F196:F208)</f>
        <v>6340.4592307692319</v>
      </c>
      <c r="I208" s="79">
        <f>AVERAGE($F$187:F208)</f>
        <v>5817.994090909091</v>
      </c>
      <c r="J208" s="84">
        <f t="shared" si="17"/>
        <v>302535.69272727275</v>
      </c>
      <c r="K208" s="79">
        <f t="shared" si="19"/>
        <v>244036.03000000006</v>
      </c>
      <c r="L208" s="85">
        <f t="shared" si="18"/>
        <v>969.66568181818184</v>
      </c>
    </row>
    <row r="209" spans="1:12" x14ac:dyDescent="0.2">
      <c r="A209" s="83">
        <v>41070</v>
      </c>
      <c r="B209" s="79">
        <v>0</v>
      </c>
      <c r="C209" s="79">
        <v>0</v>
      </c>
      <c r="D209" s="96">
        <f>4890.57-97.43</f>
        <v>4793.1399999999994</v>
      </c>
      <c r="E209" s="28">
        <f t="shared" si="16"/>
        <v>239.65699999999998</v>
      </c>
      <c r="F209" s="79">
        <f t="shared" si="20"/>
        <v>4793.1399999999994</v>
      </c>
      <c r="G209" s="79">
        <f t="shared" si="21"/>
        <v>5139.5450000000001</v>
      </c>
      <c r="H209" s="79">
        <f t="shared" si="22"/>
        <v>6057.3423076923073</v>
      </c>
      <c r="I209" s="79">
        <f>AVERAGE($F$187:F209)</f>
        <v>5773.4352173913048</v>
      </c>
      <c r="J209" s="84">
        <f t="shared" si="17"/>
        <v>300218.63130434783</v>
      </c>
      <c r="K209" s="79">
        <f t="shared" si="19"/>
        <v>245037.85000000003</v>
      </c>
      <c r="L209" s="85">
        <f t="shared" si="18"/>
        <v>962.23920289855084</v>
      </c>
    </row>
    <row r="210" spans="1:12" x14ac:dyDescent="0.2">
      <c r="A210" s="83">
        <v>41077</v>
      </c>
      <c r="B210" s="79">
        <v>0</v>
      </c>
      <c r="C210" s="79">
        <v>0</v>
      </c>
      <c r="D210" s="96">
        <v>4179.17</v>
      </c>
      <c r="E210" s="28">
        <f t="shared" si="16"/>
        <v>208.95850000000002</v>
      </c>
      <c r="F210" s="79">
        <f t="shared" si="20"/>
        <v>4179.17</v>
      </c>
      <c r="G210" s="79">
        <f t="shared" si="21"/>
        <v>4510</v>
      </c>
      <c r="H210" s="79">
        <f t="shared" si="22"/>
        <v>5713.081538461538</v>
      </c>
      <c r="I210" s="79">
        <f>AVERAGE($F$187:F210)</f>
        <v>5707.0075000000006</v>
      </c>
      <c r="J210" s="84">
        <f t="shared" si="17"/>
        <v>296764.39</v>
      </c>
      <c r="K210" s="79">
        <f t="shared" si="19"/>
        <v>244395.18000000002</v>
      </c>
      <c r="L210" s="85">
        <f t="shared" si="18"/>
        <v>951.16791666666677</v>
      </c>
    </row>
    <row r="211" spans="1:12" x14ac:dyDescent="0.2">
      <c r="A211" s="83">
        <v>41084</v>
      </c>
      <c r="B211" s="79">
        <v>0</v>
      </c>
      <c r="C211" s="79">
        <v>0</v>
      </c>
      <c r="D211" s="96">
        <v>4670.3900000000003</v>
      </c>
      <c r="E211" s="28">
        <f t="shared" si="16"/>
        <v>233.51950000000002</v>
      </c>
      <c r="F211" s="79">
        <f t="shared" si="20"/>
        <v>4670.3900000000003</v>
      </c>
      <c r="G211" s="79">
        <f t="shared" si="21"/>
        <v>4397.26</v>
      </c>
      <c r="H211" s="79">
        <f t="shared" si="22"/>
        <v>5683.290769230769</v>
      </c>
      <c r="I211" s="79">
        <f>AVERAGE($F$187:F211)</f>
        <v>5665.5428000000011</v>
      </c>
      <c r="J211" s="84">
        <f t="shared" si="17"/>
        <v>294608.22560000006</v>
      </c>
      <c r="K211" s="79">
        <f t="shared" si="19"/>
        <v>244908.94000000003</v>
      </c>
      <c r="L211" s="85">
        <f t="shared" si="18"/>
        <v>944.25713333333351</v>
      </c>
    </row>
    <row r="212" spans="1:12" x14ac:dyDescent="0.2">
      <c r="A212" s="83">
        <v>41091</v>
      </c>
      <c r="B212" s="79">
        <v>0</v>
      </c>
      <c r="C212" s="79">
        <v>0</v>
      </c>
      <c r="D212" s="96">
        <v>5317.83</v>
      </c>
      <c r="E212" s="28">
        <f t="shared" si="16"/>
        <v>265.89150000000001</v>
      </c>
      <c r="F212" s="79">
        <f t="shared" si="20"/>
        <v>5317.83</v>
      </c>
      <c r="G212" s="79">
        <f t="shared" si="21"/>
        <v>4740.1324999999997</v>
      </c>
      <c r="H212" s="79">
        <f t="shared" si="22"/>
        <v>5702.96</v>
      </c>
      <c r="I212" s="79">
        <f>AVERAGE($F$187:F212)</f>
        <v>5652.1692307692319</v>
      </c>
      <c r="J212" s="84">
        <f t="shared" si="17"/>
        <v>293912.80000000005</v>
      </c>
      <c r="K212" s="79">
        <f t="shared" si="19"/>
        <v>246650.77000000002</v>
      </c>
      <c r="L212" s="85">
        <f t="shared" si="18"/>
        <v>942.02820512820529</v>
      </c>
    </row>
    <row r="213" spans="1:12" x14ac:dyDescent="0.2">
      <c r="A213" s="83">
        <v>41098</v>
      </c>
      <c r="B213" s="79">
        <v>0</v>
      </c>
      <c r="C213" s="79">
        <v>0</v>
      </c>
      <c r="D213" s="96">
        <v>3481.06</v>
      </c>
      <c r="E213" s="28">
        <f t="shared" si="16"/>
        <v>174.053</v>
      </c>
      <c r="F213" s="79">
        <f t="shared" si="20"/>
        <v>3481.06</v>
      </c>
      <c r="G213" s="79">
        <f t="shared" si="21"/>
        <v>4412.1125000000002</v>
      </c>
      <c r="H213" s="79">
        <f t="shared" si="22"/>
        <v>5425.8607692307696</v>
      </c>
      <c r="I213" s="79">
        <f>AVERAGE($F$187:F213)</f>
        <v>5571.7577777777788</v>
      </c>
      <c r="J213" s="84">
        <f t="shared" si="17"/>
        <v>289731.40444444452</v>
      </c>
      <c r="K213" s="79">
        <f t="shared" si="19"/>
        <v>245889.45</v>
      </c>
      <c r="L213" s="85">
        <f t="shared" si="18"/>
        <v>928.62629629629646</v>
      </c>
    </row>
    <row r="214" spans="1:12" x14ac:dyDescent="0.2">
      <c r="A214" s="83">
        <v>41105</v>
      </c>
      <c r="B214" s="79">
        <v>0</v>
      </c>
      <c r="C214" s="79">
        <v>0</v>
      </c>
      <c r="D214" s="96">
        <v>4702.43</v>
      </c>
      <c r="E214" s="28">
        <f t="shared" si="16"/>
        <v>235.12150000000003</v>
      </c>
      <c r="F214" s="79">
        <f t="shared" si="20"/>
        <v>4702.43</v>
      </c>
      <c r="G214" s="79">
        <f t="shared" si="21"/>
        <v>4542.9274999999998</v>
      </c>
      <c r="H214" s="79">
        <f t="shared" si="22"/>
        <v>5130.4261538461542</v>
      </c>
      <c r="I214" s="79">
        <f>AVERAGE($F$187:F214)</f>
        <v>5540.7103571428579</v>
      </c>
      <c r="J214" s="84">
        <f t="shared" si="17"/>
        <v>288116.93857142859</v>
      </c>
      <c r="K214" s="79">
        <f t="shared" si="19"/>
        <v>245472.75</v>
      </c>
      <c r="L214" s="85">
        <f t="shared" si="18"/>
        <v>923.45172619047628</v>
      </c>
    </row>
    <row r="215" spans="1:12" x14ac:dyDescent="0.2">
      <c r="A215" s="83">
        <v>41112</v>
      </c>
      <c r="B215" s="79">
        <v>0</v>
      </c>
      <c r="C215" s="79">
        <v>0</v>
      </c>
      <c r="D215" s="96">
        <v>4339.5</v>
      </c>
      <c r="E215" s="28">
        <f t="shared" si="16"/>
        <v>216.97500000000002</v>
      </c>
      <c r="F215" s="79">
        <f t="shared" si="20"/>
        <v>4339.5</v>
      </c>
      <c r="G215" s="79">
        <f t="shared" si="21"/>
        <v>4460.2049999999999</v>
      </c>
      <c r="H215" s="79">
        <f t="shared" si="22"/>
        <v>5045.6046153846146</v>
      </c>
      <c r="I215" s="79">
        <f>AVERAGE($F$187:F215)</f>
        <v>5499.2893103448278</v>
      </c>
      <c r="J215" s="84">
        <f t="shared" si="17"/>
        <v>285963.04413793102</v>
      </c>
      <c r="K215" s="79">
        <f t="shared" si="19"/>
        <v>246990.89</v>
      </c>
      <c r="L215" s="85">
        <f t="shared" si="18"/>
        <v>916.54821839080466</v>
      </c>
    </row>
    <row r="216" spans="1:12" x14ac:dyDescent="0.2">
      <c r="A216" s="83">
        <v>41119</v>
      </c>
      <c r="B216" s="79">
        <v>0</v>
      </c>
      <c r="C216" s="79">
        <v>0</v>
      </c>
      <c r="D216" s="96">
        <v>4072.19</v>
      </c>
      <c r="E216" s="28">
        <f t="shared" si="16"/>
        <v>203.60950000000003</v>
      </c>
      <c r="F216" s="79">
        <f t="shared" si="20"/>
        <v>4072.19</v>
      </c>
      <c r="G216" s="79">
        <f t="shared" si="21"/>
        <v>4148.7950000000001</v>
      </c>
      <c r="H216" s="79">
        <f t="shared" si="22"/>
        <v>4788.8123076923084</v>
      </c>
      <c r="I216" s="79">
        <f>AVERAGE($F$187:F216)</f>
        <v>5451.7193333333335</v>
      </c>
      <c r="J216" s="84">
        <f t="shared" si="17"/>
        <v>283489.40533333336</v>
      </c>
      <c r="K216" s="79">
        <f t="shared" si="19"/>
        <v>247757.90000000002</v>
      </c>
      <c r="L216" s="85">
        <f t="shared" si="18"/>
        <v>908.61988888888891</v>
      </c>
    </row>
    <row r="217" spans="1:12" x14ac:dyDescent="0.2">
      <c r="A217" s="83">
        <v>41126</v>
      </c>
      <c r="B217" s="79">
        <v>0</v>
      </c>
      <c r="C217" s="79">
        <v>0</v>
      </c>
      <c r="D217" s="96">
        <v>4113.1000000000004</v>
      </c>
      <c r="E217" s="28">
        <f t="shared" si="16"/>
        <v>205.65500000000003</v>
      </c>
      <c r="F217" s="79">
        <f t="shared" si="20"/>
        <v>4113.1000000000004</v>
      </c>
      <c r="G217" s="79">
        <f t="shared" si="21"/>
        <v>4306.8050000000003</v>
      </c>
      <c r="H217" s="79">
        <f t="shared" si="22"/>
        <v>4663.5884615384621</v>
      </c>
      <c r="I217" s="79">
        <f>AVERAGE($F$187:F217)</f>
        <v>5408.5380645161295</v>
      </c>
      <c r="J217" s="84">
        <f t="shared" si="17"/>
        <v>281243.97935483872</v>
      </c>
      <c r="K217" s="79">
        <f t="shared" si="19"/>
        <v>248132.36000000002</v>
      </c>
      <c r="L217" s="85">
        <f t="shared" si="18"/>
        <v>901.42301075268824</v>
      </c>
    </row>
    <row r="218" spans="1:12" x14ac:dyDescent="0.2">
      <c r="A218" s="83">
        <v>41133</v>
      </c>
      <c r="B218" s="79">
        <v>0</v>
      </c>
      <c r="C218" s="79">
        <v>0</v>
      </c>
      <c r="D218" s="96">
        <v>4886.03</v>
      </c>
      <c r="E218" s="28">
        <f t="shared" si="16"/>
        <v>244.3015</v>
      </c>
      <c r="F218" s="79">
        <f t="shared" si="20"/>
        <v>4886.03</v>
      </c>
      <c r="G218" s="79">
        <f t="shared" si="21"/>
        <v>4352.7049999999999</v>
      </c>
      <c r="H218" s="79">
        <f t="shared" si="22"/>
        <v>4639.9907692307688</v>
      </c>
      <c r="I218" s="79">
        <f>AVERAGE($F$187:F218)</f>
        <v>5392.2096875000007</v>
      </c>
      <c r="J218" s="84">
        <f t="shared" si="17"/>
        <v>280394.90375000006</v>
      </c>
      <c r="K218" s="79">
        <f t="shared" si="19"/>
        <v>249200.77000000002</v>
      </c>
      <c r="L218" s="85">
        <f t="shared" si="18"/>
        <v>898.70161458333348</v>
      </c>
    </row>
    <row r="219" spans="1:12" x14ac:dyDescent="0.2">
      <c r="A219" s="83">
        <v>41140</v>
      </c>
      <c r="B219" s="79">
        <v>0</v>
      </c>
      <c r="C219" s="79">
        <v>0</v>
      </c>
      <c r="D219" s="96">
        <v>4326.3100000000004</v>
      </c>
      <c r="E219" s="28">
        <f t="shared" si="16"/>
        <v>216.31550000000004</v>
      </c>
      <c r="F219" s="79">
        <f t="shared" si="20"/>
        <v>4326.3100000000004</v>
      </c>
      <c r="G219" s="79">
        <f t="shared" si="21"/>
        <v>4349.4075000000003</v>
      </c>
      <c r="H219" s="79">
        <f t="shared" si="22"/>
        <v>4457.6030769230774</v>
      </c>
      <c r="I219" s="79">
        <f>AVERAGE($F$187:F219)</f>
        <v>5359.9096969696975</v>
      </c>
      <c r="J219" s="84">
        <f t="shared" si="17"/>
        <v>278715.30424242426</v>
      </c>
      <c r="K219" s="79">
        <f t="shared" si="19"/>
        <v>249325.43</v>
      </c>
      <c r="L219" s="85">
        <f t="shared" si="18"/>
        <v>893.31828282828292</v>
      </c>
    </row>
    <row r="220" spans="1:12" x14ac:dyDescent="0.2">
      <c r="A220" s="83">
        <v>41147</v>
      </c>
      <c r="B220" s="79">
        <v>0</v>
      </c>
      <c r="C220" s="79">
        <v>0</v>
      </c>
      <c r="D220" s="96">
        <v>5163.43</v>
      </c>
      <c r="E220" s="28">
        <f t="shared" si="16"/>
        <v>258.17150000000004</v>
      </c>
      <c r="F220" s="79">
        <f t="shared" si="20"/>
        <v>5163.43</v>
      </c>
      <c r="G220" s="79">
        <f t="shared" si="21"/>
        <v>4622.2175000000007</v>
      </c>
      <c r="H220" s="79">
        <f t="shared" si="22"/>
        <v>4460.84</v>
      </c>
      <c r="I220" s="79">
        <f>AVERAGE($F$187:F220)</f>
        <v>5354.1308823529416</v>
      </c>
      <c r="J220" s="84">
        <f t="shared" si="17"/>
        <v>278414.80588235299</v>
      </c>
      <c r="K220" s="79">
        <f t="shared" si="19"/>
        <v>251358.24</v>
      </c>
      <c r="L220" s="85">
        <f t="shared" si="18"/>
        <v>892.3551470588236</v>
      </c>
    </row>
    <row r="221" spans="1:12" x14ac:dyDescent="0.2">
      <c r="A221" s="83">
        <v>41154</v>
      </c>
      <c r="B221" s="79">
        <v>0</v>
      </c>
      <c r="C221" s="79">
        <v>0</v>
      </c>
      <c r="D221" s="92">
        <v>4674.6400000000003</v>
      </c>
      <c r="E221" s="28">
        <f t="shared" si="16"/>
        <v>233.73200000000003</v>
      </c>
      <c r="F221" s="79">
        <f t="shared" si="20"/>
        <v>4674.6400000000003</v>
      </c>
      <c r="G221" s="79">
        <f t="shared" si="21"/>
        <v>4762.6025</v>
      </c>
      <c r="H221" s="79">
        <f t="shared" si="22"/>
        <v>4516.8630769230767</v>
      </c>
      <c r="I221" s="79">
        <f>AVERAGE($F$187:F221)</f>
        <v>5334.7168571428583</v>
      </c>
      <c r="J221" s="84">
        <f t="shared" si="17"/>
        <v>277405.27657142864</v>
      </c>
      <c r="K221" s="79">
        <f t="shared" si="19"/>
        <v>250939.90000000002</v>
      </c>
      <c r="L221" s="85">
        <f t="shared" si="18"/>
        <v>889.11947619047635</v>
      </c>
    </row>
    <row r="222" spans="1:12" x14ac:dyDescent="0.2">
      <c r="A222" s="83">
        <v>41161</v>
      </c>
      <c r="B222" s="79">
        <v>0</v>
      </c>
      <c r="C222" s="79">
        <v>0</v>
      </c>
      <c r="D222" s="96">
        <v>3507.09</v>
      </c>
      <c r="E222" s="28">
        <f t="shared" ref="E222:E331" si="23">+D222*0.05</f>
        <v>175.35450000000003</v>
      </c>
      <c r="F222" s="79">
        <f t="shared" si="20"/>
        <v>3507.09</v>
      </c>
      <c r="G222" s="79">
        <f t="shared" si="21"/>
        <v>4417.8675000000003</v>
      </c>
      <c r="H222" s="79">
        <f t="shared" si="22"/>
        <v>4417.9361538461535</v>
      </c>
      <c r="I222" s="79">
        <f>AVERAGE($F$187:F222)</f>
        <v>5283.9494444444454</v>
      </c>
      <c r="J222" s="84">
        <f t="shared" si="17"/>
        <v>274765.37111111113</v>
      </c>
      <c r="K222" s="79">
        <f t="shared" si="19"/>
        <v>249718.88999999998</v>
      </c>
      <c r="L222" s="85">
        <f t="shared" si="18"/>
        <v>880.65824074074089</v>
      </c>
    </row>
    <row r="223" spans="1:12" x14ac:dyDescent="0.2">
      <c r="A223" s="83">
        <v>41168</v>
      </c>
      <c r="B223" s="79">
        <v>0</v>
      </c>
      <c r="C223" s="79">
        <v>0</v>
      </c>
      <c r="D223" s="96">
        <v>4933.63</v>
      </c>
      <c r="E223" s="28">
        <f t="shared" si="23"/>
        <v>246.68150000000003</v>
      </c>
      <c r="F223" s="79">
        <f t="shared" si="20"/>
        <v>4933.63</v>
      </c>
      <c r="G223" s="79">
        <f t="shared" si="21"/>
        <v>4569.6975000000002</v>
      </c>
      <c r="H223" s="79">
        <f t="shared" si="22"/>
        <v>4475.9715384615383</v>
      </c>
      <c r="I223" s="79">
        <f>AVERAGE($F$187:F223)</f>
        <v>5274.4813513513518</v>
      </c>
      <c r="J223" s="84">
        <f t="shared" ref="J223:J331" si="24">+I223*52</f>
        <v>274273.0302702703</v>
      </c>
      <c r="K223" s="79">
        <f t="shared" si="19"/>
        <v>250598.33</v>
      </c>
      <c r="L223" s="85">
        <f t="shared" ref="L223:L286" si="25">+I223/6</f>
        <v>879.08022522522526</v>
      </c>
    </row>
    <row r="224" spans="1:12" x14ac:dyDescent="0.2">
      <c r="A224" s="83">
        <v>41175</v>
      </c>
      <c r="B224" s="79">
        <v>0</v>
      </c>
      <c r="C224" s="79">
        <v>0</v>
      </c>
      <c r="D224" s="96">
        <v>5464.25</v>
      </c>
      <c r="E224" s="28">
        <f t="shared" si="23"/>
        <v>273.21250000000003</v>
      </c>
      <c r="F224" s="79">
        <f t="shared" si="20"/>
        <v>5464.25</v>
      </c>
      <c r="G224" s="79">
        <f t="shared" si="21"/>
        <v>4644.9025000000001</v>
      </c>
      <c r="H224" s="79">
        <f t="shared" si="22"/>
        <v>4537.0376923076919</v>
      </c>
      <c r="I224" s="79">
        <f>AVERAGE($F$187:F224)</f>
        <v>5279.4752631578958</v>
      </c>
      <c r="J224" s="84">
        <f t="shared" si="24"/>
        <v>274532.71368421055</v>
      </c>
      <c r="K224" s="79">
        <f t="shared" si="19"/>
        <v>251387.98</v>
      </c>
      <c r="L224" s="85">
        <f t="shared" si="25"/>
        <v>879.9125438596493</v>
      </c>
    </row>
    <row r="225" spans="1:16" x14ac:dyDescent="0.2">
      <c r="A225" s="83">
        <v>41182</v>
      </c>
      <c r="B225" s="79">
        <v>0</v>
      </c>
      <c r="C225" s="79">
        <v>0</v>
      </c>
      <c r="D225" s="96">
        <v>4883.78</v>
      </c>
      <c r="E225" s="28">
        <f t="shared" si="23"/>
        <v>244.18899999999999</v>
      </c>
      <c r="F225" s="79">
        <f t="shared" si="20"/>
        <v>4883.78</v>
      </c>
      <c r="G225" s="79">
        <f t="shared" si="21"/>
        <v>4697.1875</v>
      </c>
      <c r="H225" s="79">
        <f t="shared" si="22"/>
        <v>4503.6492307692306</v>
      </c>
      <c r="I225" s="79">
        <f>AVERAGE($F$187:F225)</f>
        <v>5269.3292307692318</v>
      </c>
      <c r="J225" s="84">
        <f t="shared" si="24"/>
        <v>274005.12000000005</v>
      </c>
      <c r="K225" s="79">
        <f t="shared" si="19"/>
        <v>251774.56</v>
      </c>
      <c r="L225" s="85">
        <f t="shared" si="25"/>
        <v>878.22153846153867</v>
      </c>
    </row>
    <row r="226" spans="1:16" x14ac:dyDescent="0.2">
      <c r="A226" s="83">
        <v>41189</v>
      </c>
      <c r="B226" s="79">
        <v>0</v>
      </c>
      <c r="C226" s="79">
        <v>0</v>
      </c>
      <c r="D226" s="96">
        <v>8442.44</v>
      </c>
      <c r="E226" s="28">
        <f t="shared" si="23"/>
        <v>422.12200000000007</v>
      </c>
      <c r="F226" s="79">
        <f t="shared" si="20"/>
        <v>8442.44</v>
      </c>
      <c r="G226" s="79">
        <f t="shared" si="21"/>
        <v>5931.0249999999996</v>
      </c>
      <c r="H226" s="79">
        <f t="shared" si="22"/>
        <v>4885.2938461538461</v>
      </c>
      <c r="I226" s="79">
        <f>AVERAGE($F$187:F226)</f>
        <v>5348.6570000000011</v>
      </c>
      <c r="J226" s="84">
        <f t="shared" si="24"/>
        <v>278130.16400000005</v>
      </c>
      <c r="K226" s="79">
        <f t="shared" si="19"/>
        <v>254200.49000000005</v>
      </c>
      <c r="L226" s="85">
        <f t="shared" si="25"/>
        <v>891.44283333333351</v>
      </c>
    </row>
    <row r="227" spans="1:16" x14ac:dyDescent="0.2">
      <c r="A227" s="83">
        <v>41196</v>
      </c>
      <c r="B227" s="79">
        <v>0</v>
      </c>
      <c r="C227" s="79">
        <v>0</v>
      </c>
      <c r="D227" s="96">
        <v>6771.8</v>
      </c>
      <c r="E227" s="28">
        <f t="shared" si="23"/>
        <v>338.59000000000003</v>
      </c>
      <c r="F227" s="79">
        <f t="shared" si="20"/>
        <v>6771.8</v>
      </c>
      <c r="G227" s="79">
        <f t="shared" si="21"/>
        <v>6390.5675000000001</v>
      </c>
      <c r="H227" s="79">
        <f t="shared" si="22"/>
        <v>5044.4761538461544</v>
      </c>
      <c r="I227" s="79">
        <f>AVERAGE($F$187:F227)</f>
        <v>5383.3678048780494</v>
      </c>
      <c r="J227" s="84">
        <f t="shared" si="24"/>
        <v>279935.12585365854</v>
      </c>
      <c r="K227" s="79">
        <f t="shared" si="19"/>
        <v>256323.15000000002</v>
      </c>
      <c r="L227" s="85">
        <f t="shared" si="25"/>
        <v>897.22796747967493</v>
      </c>
    </row>
    <row r="228" spans="1:16" x14ac:dyDescent="0.2">
      <c r="A228" s="83">
        <v>41203</v>
      </c>
      <c r="B228" s="79">
        <v>0</v>
      </c>
      <c r="C228" s="79">
        <v>0</v>
      </c>
      <c r="D228" s="96">
        <v>6091.43</v>
      </c>
      <c r="E228" s="28">
        <f t="shared" si="23"/>
        <v>304.57150000000001</v>
      </c>
      <c r="F228" s="79">
        <f t="shared" si="20"/>
        <v>6091.43</v>
      </c>
      <c r="G228" s="79">
        <f t="shared" si="21"/>
        <v>6547.3625000000002</v>
      </c>
      <c r="H228" s="79">
        <f t="shared" si="22"/>
        <v>5179.24</v>
      </c>
      <c r="I228" s="79">
        <f>AVERAGE($F$187:F228)</f>
        <v>5400.2264285714291</v>
      </c>
      <c r="J228" s="84">
        <f t="shared" si="24"/>
        <v>280811.77428571432</v>
      </c>
      <c r="K228" s="79">
        <f t="shared" si="19"/>
        <v>257425.14</v>
      </c>
      <c r="L228" s="85">
        <f t="shared" si="25"/>
        <v>900.03773809523818</v>
      </c>
    </row>
    <row r="229" spans="1:16" x14ac:dyDescent="0.2">
      <c r="A229" s="83">
        <v>41210</v>
      </c>
      <c r="B229" s="79">
        <v>0</v>
      </c>
      <c r="C229" s="79">
        <v>0</v>
      </c>
      <c r="D229" s="96">
        <v>7245.03</v>
      </c>
      <c r="E229" s="28">
        <f t="shared" si="23"/>
        <v>362.25150000000002</v>
      </c>
      <c r="F229" s="79">
        <f t="shared" si="20"/>
        <v>7245.03</v>
      </c>
      <c r="G229" s="79">
        <f t="shared" si="21"/>
        <v>7137.6750000000002</v>
      </c>
      <c r="H229" s="79">
        <f t="shared" si="22"/>
        <v>5423.3046153846162</v>
      </c>
      <c r="I229" s="79">
        <f>AVERAGE($F$187:F229)</f>
        <v>5443.1288372093022</v>
      </c>
      <c r="J229" s="84">
        <f t="shared" si="24"/>
        <v>283042.69953488372</v>
      </c>
      <c r="K229" s="79">
        <f t="shared" si="19"/>
        <v>262266.79000000004</v>
      </c>
      <c r="L229" s="85">
        <f t="shared" si="25"/>
        <v>907.1881395348837</v>
      </c>
    </row>
    <row r="230" spans="1:16" x14ac:dyDescent="0.2">
      <c r="A230" s="83">
        <v>41217</v>
      </c>
      <c r="B230" s="79">
        <v>0</v>
      </c>
      <c r="C230" s="79">
        <v>0</v>
      </c>
      <c r="D230" s="92">
        <v>6208.12</v>
      </c>
      <c r="E230" s="28">
        <f t="shared" si="23"/>
        <v>310.40600000000001</v>
      </c>
      <c r="F230" s="79">
        <f t="shared" si="20"/>
        <v>6208.12</v>
      </c>
      <c r="G230" s="79">
        <f t="shared" si="21"/>
        <v>6579.0949999999993</v>
      </c>
      <c r="H230" s="79">
        <f t="shared" si="22"/>
        <v>5584.4600000000009</v>
      </c>
      <c r="I230" s="79">
        <f>AVERAGE($F$187:F230)</f>
        <v>5460.5150000000003</v>
      </c>
      <c r="J230" s="84">
        <f t="shared" si="24"/>
        <v>283946.78000000003</v>
      </c>
      <c r="K230" s="79">
        <f t="shared" si="19"/>
        <v>265001.28000000003</v>
      </c>
      <c r="L230" s="85">
        <f t="shared" si="25"/>
        <v>910.08583333333343</v>
      </c>
    </row>
    <row r="231" spans="1:16" x14ac:dyDescent="0.2">
      <c r="A231" s="83">
        <v>41224</v>
      </c>
      <c r="B231" s="79">
        <v>0</v>
      </c>
      <c r="C231" s="79">
        <v>0</v>
      </c>
      <c r="D231" s="96">
        <v>5640.24</v>
      </c>
      <c r="E231" s="28">
        <f t="shared" si="23"/>
        <v>282.012</v>
      </c>
      <c r="F231" s="79">
        <f t="shared" si="20"/>
        <v>5640.24</v>
      </c>
      <c r="G231" s="79">
        <f t="shared" si="21"/>
        <v>6296.2049999999999</v>
      </c>
      <c r="H231" s="79">
        <f t="shared" si="22"/>
        <v>5642.4761538461553</v>
      </c>
      <c r="I231" s="79">
        <f>AVERAGE($F$187:F231)</f>
        <v>5464.5088888888886</v>
      </c>
      <c r="J231" s="84">
        <f t="shared" si="24"/>
        <v>284154.46222222218</v>
      </c>
      <c r="K231" s="79">
        <f t="shared" si="19"/>
        <v>266712.40000000002</v>
      </c>
      <c r="L231" s="85">
        <f t="shared" si="25"/>
        <v>910.75148148148139</v>
      </c>
    </row>
    <row r="232" spans="1:16" x14ac:dyDescent="0.2">
      <c r="A232" s="83">
        <v>41231</v>
      </c>
      <c r="B232" s="79">
        <v>0</v>
      </c>
      <c r="C232" s="79">
        <v>0</v>
      </c>
      <c r="D232" s="96">
        <v>3140.23</v>
      </c>
      <c r="E232" s="28">
        <f t="shared" si="23"/>
        <v>157.01150000000001</v>
      </c>
      <c r="F232" s="79">
        <f t="shared" si="20"/>
        <v>3140.23</v>
      </c>
      <c r="G232" s="79">
        <f t="shared" si="21"/>
        <v>5558.4049999999997</v>
      </c>
      <c r="H232" s="79">
        <f t="shared" si="22"/>
        <v>5551.2392307692307</v>
      </c>
      <c r="I232" s="79">
        <f>AVERAGE($F$187:F232)</f>
        <v>5413.9810869565217</v>
      </c>
      <c r="J232" s="84">
        <f t="shared" si="24"/>
        <v>281527.01652173913</v>
      </c>
      <c r="K232" s="79">
        <f t="shared" si="19"/>
        <v>266233.14</v>
      </c>
      <c r="L232" s="85">
        <f t="shared" si="25"/>
        <v>902.33018115942025</v>
      </c>
    </row>
    <row r="233" spans="1:16" x14ac:dyDescent="0.2">
      <c r="A233" s="83">
        <v>41238</v>
      </c>
      <c r="B233" s="79">
        <v>0</v>
      </c>
      <c r="C233" s="79">
        <v>0</v>
      </c>
      <c r="D233" s="96">
        <v>4616.17</v>
      </c>
      <c r="E233" s="28">
        <f t="shared" si="23"/>
        <v>230.80850000000001</v>
      </c>
      <c r="F233" s="79">
        <f t="shared" si="20"/>
        <v>4616.17</v>
      </c>
      <c r="G233" s="79">
        <f t="shared" si="21"/>
        <v>4901.1900000000005</v>
      </c>
      <c r="H233" s="79">
        <f t="shared" si="22"/>
        <v>5509.1423076923083</v>
      </c>
      <c r="I233" s="79">
        <f>AVERAGE($F$187:F233)</f>
        <v>5397.0063829787241</v>
      </c>
      <c r="J233" s="84">
        <f t="shared" si="24"/>
        <v>280644.33191489364</v>
      </c>
      <c r="K233" s="79">
        <f t="shared" si="19"/>
        <v>268542.74</v>
      </c>
      <c r="L233" s="85">
        <f t="shared" si="25"/>
        <v>899.50106382978731</v>
      </c>
    </row>
    <row r="234" spans="1:16" x14ac:dyDescent="0.2">
      <c r="A234" s="83">
        <v>41245</v>
      </c>
      <c r="B234" s="79">
        <v>0</v>
      </c>
      <c r="C234" s="79">
        <v>0</v>
      </c>
      <c r="D234" s="96">
        <v>5555.74</v>
      </c>
      <c r="E234" s="28">
        <f t="shared" si="23"/>
        <v>277.78699999999998</v>
      </c>
      <c r="F234" s="79">
        <f t="shared" si="20"/>
        <v>5555.74</v>
      </c>
      <c r="G234" s="79">
        <f t="shared" si="21"/>
        <v>4738.0949999999993</v>
      </c>
      <c r="H234" s="79">
        <f t="shared" si="22"/>
        <v>5576.9192307692319</v>
      </c>
      <c r="I234" s="79">
        <f>AVERAGE($F$187:F234)</f>
        <v>5400.3133333333335</v>
      </c>
      <c r="J234" s="84">
        <f t="shared" si="24"/>
        <v>280816.29333333333</v>
      </c>
      <c r="K234" s="79">
        <f t="shared" si="19"/>
        <v>270252.14999999997</v>
      </c>
      <c r="L234" s="85">
        <f t="shared" si="25"/>
        <v>900.05222222222221</v>
      </c>
    </row>
    <row r="235" spans="1:16" x14ac:dyDescent="0.2">
      <c r="A235" s="83">
        <v>41252</v>
      </c>
      <c r="B235" s="79">
        <v>0</v>
      </c>
      <c r="C235" s="79">
        <v>0</v>
      </c>
      <c r="D235" s="96">
        <v>5804.34</v>
      </c>
      <c r="E235" s="28">
        <f t="shared" si="23"/>
        <v>290.21700000000004</v>
      </c>
      <c r="F235" s="79">
        <f t="shared" si="20"/>
        <v>5804.34</v>
      </c>
      <c r="G235" s="79">
        <f t="shared" si="21"/>
        <v>4779.12</v>
      </c>
      <c r="H235" s="79">
        <f t="shared" si="22"/>
        <v>5753.6307692307691</v>
      </c>
      <c r="I235" s="79">
        <f>AVERAGE($F$187:F235)</f>
        <v>5408.5587755102042</v>
      </c>
      <c r="J235" s="84">
        <f t="shared" si="24"/>
        <v>281245.05632653064</v>
      </c>
      <c r="K235" s="79">
        <f t="shared" si="19"/>
        <v>274056.65999999997</v>
      </c>
      <c r="L235" s="85">
        <f t="shared" si="25"/>
        <v>901.42646258503407</v>
      </c>
      <c r="O235" s="85"/>
      <c r="P235" s="100"/>
    </row>
    <row r="236" spans="1:16" x14ac:dyDescent="0.2">
      <c r="A236" s="83">
        <v>41259</v>
      </c>
      <c r="B236" s="79">
        <v>0</v>
      </c>
      <c r="C236" s="79">
        <v>0</v>
      </c>
      <c r="D236" s="96">
        <v>2946.6</v>
      </c>
      <c r="E236" s="28">
        <f t="shared" si="23"/>
        <v>147.33000000000001</v>
      </c>
      <c r="F236" s="79">
        <f t="shared" si="20"/>
        <v>2946.6</v>
      </c>
      <c r="G236" s="79">
        <f t="shared" si="21"/>
        <v>4730.7124999999996</v>
      </c>
      <c r="H236" s="79">
        <f t="shared" si="22"/>
        <v>5600.7823076923087</v>
      </c>
      <c r="I236" s="79">
        <f>AVERAGE($F$187:F236)</f>
        <v>5359.3195999999998</v>
      </c>
      <c r="J236" s="84">
        <f t="shared" si="24"/>
        <v>278684.61920000002</v>
      </c>
      <c r="K236" s="79">
        <f t="shared" si="19"/>
        <v>275044.32</v>
      </c>
      <c r="L236" s="85">
        <f t="shared" si="25"/>
        <v>893.2199333333333</v>
      </c>
      <c r="O236" s="85"/>
      <c r="P236" s="100"/>
    </row>
    <row r="237" spans="1:16" x14ac:dyDescent="0.2">
      <c r="A237" s="83">
        <v>41266</v>
      </c>
      <c r="B237" s="79">
        <v>0</v>
      </c>
      <c r="C237" s="79">
        <v>0</v>
      </c>
      <c r="D237" s="96">
        <v>4664.6400000000003</v>
      </c>
      <c r="E237" s="28">
        <f t="shared" si="23"/>
        <v>233.23200000000003</v>
      </c>
      <c r="F237" s="79">
        <f t="shared" si="20"/>
        <v>4664.6400000000003</v>
      </c>
      <c r="G237" s="79">
        <f t="shared" si="21"/>
        <v>4742.83</v>
      </c>
      <c r="H237" s="79">
        <f t="shared" si="22"/>
        <v>5539.2738461538474</v>
      </c>
      <c r="I237" s="79">
        <f>AVERAGE($F$187:F237)</f>
        <v>5345.6984313725488</v>
      </c>
      <c r="J237" s="84">
        <f t="shared" si="24"/>
        <v>277976.31843137252</v>
      </c>
      <c r="K237" s="79">
        <f t="shared" si="19"/>
        <v>277242.89000000007</v>
      </c>
      <c r="L237" s="85">
        <f t="shared" si="25"/>
        <v>890.94973856209151</v>
      </c>
      <c r="O237" s="85"/>
      <c r="P237" s="100"/>
    </row>
    <row r="238" spans="1:16" x14ac:dyDescent="0.2">
      <c r="A238" s="83">
        <v>41273</v>
      </c>
      <c r="B238" s="79">
        <v>0</v>
      </c>
      <c r="C238" s="79">
        <v>0</v>
      </c>
      <c r="D238" s="96">
        <v>3792.03</v>
      </c>
      <c r="E238" s="28">
        <f t="shared" si="23"/>
        <v>189.60150000000002</v>
      </c>
      <c r="F238" s="79">
        <f t="shared" si="20"/>
        <v>3792.03</v>
      </c>
      <c r="G238" s="79">
        <f t="shared" si="21"/>
        <v>4301.9025000000001</v>
      </c>
      <c r="H238" s="79">
        <f t="shared" si="22"/>
        <v>5455.293076923077</v>
      </c>
      <c r="I238" s="79">
        <f>AVERAGE($F$187:F238)</f>
        <v>5315.8201923076931</v>
      </c>
      <c r="J238" s="84">
        <f t="shared" si="24"/>
        <v>276422.65000000002</v>
      </c>
      <c r="K238" s="93">
        <f t="shared" si="19"/>
        <v>276422.65000000002</v>
      </c>
      <c r="L238" s="94">
        <f t="shared" si="25"/>
        <v>885.97003205128215</v>
      </c>
      <c r="N238" s="103"/>
      <c r="O238" s="85"/>
      <c r="P238" s="100"/>
    </row>
    <row r="239" spans="1:16" x14ac:dyDescent="0.2">
      <c r="A239" s="83">
        <v>41280</v>
      </c>
      <c r="B239" s="79">
        <v>0</v>
      </c>
      <c r="C239" s="79">
        <v>0</v>
      </c>
      <c r="D239" s="96">
        <v>1562.35</v>
      </c>
      <c r="E239" s="28">
        <f t="shared" si="23"/>
        <v>78.117500000000007</v>
      </c>
      <c r="F239" s="79">
        <f t="shared" si="20"/>
        <v>1562.35</v>
      </c>
      <c r="G239" s="79">
        <f t="shared" si="21"/>
        <v>3241.4050000000002</v>
      </c>
      <c r="H239" s="79">
        <f t="shared" si="22"/>
        <v>4926.0553846153834</v>
      </c>
      <c r="I239" s="79">
        <f>AVERAGE($F$239:F239)</f>
        <v>1562.35</v>
      </c>
      <c r="J239" s="84">
        <f t="shared" si="24"/>
        <v>81242.2</v>
      </c>
      <c r="K239" s="79">
        <f t="shared" si="19"/>
        <v>273359.64</v>
      </c>
      <c r="L239" s="85">
        <f t="shared" si="25"/>
        <v>260.39166666666665</v>
      </c>
      <c r="N239" s="101"/>
      <c r="O239" s="85"/>
      <c r="P239" s="100"/>
    </row>
    <row r="240" spans="1:16" x14ac:dyDescent="0.2">
      <c r="A240" s="83">
        <v>41287</v>
      </c>
      <c r="B240" s="79">
        <v>0</v>
      </c>
      <c r="C240" s="79">
        <v>0</v>
      </c>
      <c r="D240" s="96">
        <v>2661.98</v>
      </c>
      <c r="E240" s="28">
        <f t="shared" si="23"/>
        <v>133.09900000000002</v>
      </c>
      <c r="F240" s="79">
        <f t="shared" si="20"/>
        <v>2661.98</v>
      </c>
      <c r="G240" s="79">
        <f t="shared" si="21"/>
        <v>3170.25</v>
      </c>
      <c r="H240" s="79">
        <f t="shared" si="22"/>
        <v>4609.9153846153849</v>
      </c>
      <c r="I240" s="79">
        <f>AVERAGE($F$239:F240)</f>
        <v>2112.165</v>
      </c>
      <c r="J240" s="84">
        <f t="shared" si="24"/>
        <v>109832.58</v>
      </c>
      <c r="K240" s="79">
        <f t="shared" si="19"/>
        <v>272240.98</v>
      </c>
      <c r="L240" s="85">
        <f t="shared" si="25"/>
        <v>352.02749999999997</v>
      </c>
      <c r="N240" s="101"/>
      <c r="O240" s="85"/>
      <c r="P240" s="100"/>
    </row>
    <row r="241" spans="1:16" x14ac:dyDescent="0.2">
      <c r="A241" s="83">
        <v>41294</v>
      </c>
      <c r="B241" s="79">
        <v>0</v>
      </c>
      <c r="C241" s="79">
        <v>0</v>
      </c>
      <c r="D241" s="96">
        <v>4486.0600000000004</v>
      </c>
      <c r="E241" s="28">
        <f t="shared" si="23"/>
        <v>224.30300000000003</v>
      </c>
      <c r="F241" s="79">
        <f t="shared" si="20"/>
        <v>4486.0600000000004</v>
      </c>
      <c r="G241" s="79">
        <f t="shared" si="21"/>
        <v>3125.6050000000005</v>
      </c>
      <c r="H241" s="79">
        <f t="shared" si="22"/>
        <v>4486.4253846153842</v>
      </c>
      <c r="I241" s="79">
        <f>AVERAGE($F$239:F241)</f>
        <v>2903.4633333333331</v>
      </c>
      <c r="J241" s="84">
        <f t="shared" si="24"/>
        <v>150980.09333333332</v>
      </c>
      <c r="K241" s="79">
        <f t="shared" si="19"/>
        <v>272623.01999999996</v>
      </c>
      <c r="L241" s="85">
        <f t="shared" si="25"/>
        <v>483.9105555555555</v>
      </c>
      <c r="O241" s="85"/>
      <c r="P241" s="100"/>
    </row>
    <row r="242" spans="1:16" x14ac:dyDescent="0.2">
      <c r="A242" s="83">
        <v>41301</v>
      </c>
      <c r="B242" s="79">
        <v>0</v>
      </c>
      <c r="C242" s="79">
        <v>0</v>
      </c>
      <c r="D242" s="104">
        <v>4276.95</v>
      </c>
      <c r="E242" s="28">
        <f t="shared" si="23"/>
        <v>213.8475</v>
      </c>
      <c r="F242" s="79">
        <f t="shared" si="20"/>
        <v>4276.95</v>
      </c>
      <c r="G242" s="79">
        <f t="shared" si="21"/>
        <v>3246.835</v>
      </c>
      <c r="H242" s="79">
        <f t="shared" si="22"/>
        <v>4258.1115384615387</v>
      </c>
      <c r="I242" s="79">
        <f>AVERAGE($F$239:F242)</f>
        <v>3246.835</v>
      </c>
      <c r="J242" s="84">
        <f t="shared" si="24"/>
        <v>168835.42</v>
      </c>
      <c r="K242" s="79">
        <f t="shared" si="19"/>
        <v>271441.18000000005</v>
      </c>
      <c r="L242" s="85">
        <f t="shared" si="25"/>
        <v>541.13916666666671</v>
      </c>
    </row>
    <row r="243" spans="1:16" x14ac:dyDescent="0.2">
      <c r="A243" s="83">
        <v>41308</v>
      </c>
      <c r="B243" s="79">
        <v>0</v>
      </c>
      <c r="C243" s="79">
        <v>0</v>
      </c>
      <c r="D243" s="96">
        <v>3509.57</v>
      </c>
      <c r="E243" s="28">
        <f t="shared" si="23"/>
        <v>175.47850000000003</v>
      </c>
      <c r="F243" s="79">
        <f t="shared" si="20"/>
        <v>3509.57</v>
      </c>
      <c r="G243" s="79">
        <f t="shared" si="21"/>
        <v>3733.6400000000003</v>
      </c>
      <c r="H243" s="79">
        <f t="shared" si="22"/>
        <v>4050.5307692307688</v>
      </c>
      <c r="I243" s="79">
        <f>AVERAGE($F$239:F243)</f>
        <v>3299.3820000000001</v>
      </c>
      <c r="J243" s="84">
        <f t="shared" si="24"/>
        <v>171567.864</v>
      </c>
      <c r="K243" s="79">
        <f t="shared" si="19"/>
        <v>270443.49000000005</v>
      </c>
      <c r="L243" s="85">
        <f t="shared" si="25"/>
        <v>549.89700000000005</v>
      </c>
    </row>
    <row r="244" spans="1:16" x14ac:dyDescent="0.2">
      <c r="A244" s="83">
        <v>41315</v>
      </c>
      <c r="B244" s="79">
        <v>0</v>
      </c>
      <c r="C244" s="79">
        <v>0</v>
      </c>
      <c r="D244" s="96">
        <v>8787.01</v>
      </c>
      <c r="E244" s="28">
        <f t="shared" si="23"/>
        <v>439.35050000000001</v>
      </c>
      <c r="F244" s="79">
        <f t="shared" si="20"/>
        <v>8787.01</v>
      </c>
      <c r="G244" s="79">
        <f t="shared" si="21"/>
        <v>5264.8975</v>
      </c>
      <c r="H244" s="79">
        <f t="shared" si="22"/>
        <v>4292.5899999999992</v>
      </c>
      <c r="I244" s="79">
        <f>AVERAGE($F$239:F244)</f>
        <v>4213.9866666666667</v>
      </c>
      <c r="J244" s="84">
        <f t="shared" si="24"/>
        <v>219127.30666666667</v>
      </c>
      <c r="K244" s="79">
        <f t="shared" si="19"/>
        <v>274060.80000000005</v>
      </c>
      <c r="L244" s="85">
        <f t="shared" si="25"/>
        <v>702.33111111111111</v>
      </c>
    </row>
    <row r="245" spans="1:16" x14ac:dyDescent="0.2">
      <c r="A245" s="83">
        <v>41322</v>
      </c>
      <c r="B245" s="79">
        <v>0</v>
      </c>
      <c r="C245" s="79">
        <v>0</v>
      </c>
      <c r="D245" s="104">
        <v>7325.44</v>
      </c>
      <c r="E245" s="28">
        <f t="shared" si="23"/>
        <v>366.27199999999999</v>
      </c>
      <c r="F245" s="79">
        <f t="shared" si="20"/>
        <v>7325.44</v>
      </c>
      <c r="G245" s="79">
        <f t="shared" si="21"/>
        <v>5974.7424999999994</v>
      </c>
      <c r="H245" s="79">
        <f t="shared" si="22"/>
        <v>4614.5292307692307</v>
      </c>
      <c r="I245" s="79">
        <f>AVERAGE($F$239:F245)</f>
        <v>4658.4799999999996</v>
      </c>
      <c r="J245" s="84">
        <f t="shared" si="24"/>
        <v>242240.95999999996</v>
      </c>
      <c r="K245" s="79">
        <f t="shared" si="19"/>
        <v>276832.17000000004</v>
      </c>
      <c r="L245" s="85">
        <f t="shared" si="25"/>
        <v>776.4133333333333</v>
      </c>
    </row>
    <row r="246" spans="1:16" x14ac:dyDescent="0.2">
      <c r="A246" s="83">
        <v>41329</v>
      </c>
      <c r="B246" s="79">
        <v>0</v>
      </c>
      <c r="C246" s="79">
        <v>0</v>
      </c>
      <c r="D246" s="96">
        <v>6899.18</v>
      </c>
      <c r="E246" s="28">
        <f t="shared" si="23"/>
        <v>344.95900000000006</v>
      </c>
      <c r="F246" s="79">
        <f t="shared" si="20"/>
        <v>6899.18</v>
      </c>
      <c r="G246" s="79">
        <f t="shared" si="21"/>
        <v>6630.3</v>
      </c>
      <c r="H246" s="79">
        <f t="shared" si="22"/>
        <v>4790.1453846153845</v>
      </c>
      <c r="I246" s="79">
        <f>AVERAGE($F$239:F246)</f>
        <v>4938.5674999999992</v>
      </c>
      <c r="J246" s="84">
        <f t="shared" si="24"/>
        <v>256805.50999999995</v>
      </c>
      <c r="K246" s="79">
        <f t="shared" si="19"/>
        <v>277445.82</v>
      </c>
      <c r="L246" s="85">
        <f t="shared" si="25"/>
        <v>823.09458333333316</v>
      </c>
    </row>
    <row r="247" spans="1:16" x14ac:dyDescent="0.2">
      <c r="A247" s="83">
        <v>41336</v>
      </c>
      <c r="B247" s="79">
        <v>0</v>
      </c>
      <c r="C247" s="79">
        <v>0</v>
      </c>
      <c r="D247" s="96">
        <v>8071.26</v>
      </c>
      <c r="E247" s="28">
        <f t="shared" si="23"/>
        <v>403.56300000000005</v>
      </c>
      <c r="F247" s="79">
        <f t="shared" si="20"/>
        <v>8071.26</v>
      </c>
      <c r="G247" s="79">
        <f t="shared" si="21"/>
        <v>7770.7224999999999</v>
      </c>
      <c r="H247" s="79">
        <f t="shared" si="22"/>
        <v>4983.6469230769235</v>
      </c>
      <c r="I247" s="79">
        <f>AVERAGE($F$239:F247)</f>
        <v>5286.6444444444442</v>
      </c>
      <c r="J247" s="84">
        <f t="shared" si="24"/>
        <v>274905.51111111109</v>
      </c>
      <c r="K247" s="79">
        <f t="shared" ref="K247:K310" si="26">SUM(F196:F247)</f>
        <v>278432.55000000005</v>
      </c>
      <c r="L247" s="85">
        <f t="shared" si="25"/>
        <v>881.10740740740732</v>
      </c>
    </row>
    <row r="248" spans="1:16" x14ac:dyDescent="0.2">
      <c r="A248" s="83">
        <v>41343</v>
      </c>
      <c r="B248" s="79">
        <v>0</v>
      </c>
      <c r="C248" s="79">
        <v>0</v>
      </c>
      <c r="D248" s="104">
        <f>7293.38+76+153+35</f>
        <v>7557.38</v>
      </c>
      <c r="E248" s="28">
        <f t="shared" si="23"/>
        <v>377.86900000000003</v>
      </c>
      <c r="F248" s="79">
        <f t="shared" si="20"/>
        <v>7557.38</v>
      </c>
      <c r="G248" s="79">
        <f t="shared" si="21"/>
        <v>7463.3149999999996</v>
      </c>
      <c r="H248" s="79">
        <f t="shared" si="22"/>
        <v>5118.4961538461548</v>
      </c>
      <c r="I248" s="79">
        <f>AVERAGE($F$239:F248)</f>
        <v>5513.7179999999989</v>
      </c>
      <c r="J248" s="84">
        <f t="shared" si="24"/>
        <v>286713.33599999995</v>
      </c>
      <c r="K248" s="79">
        <f t="shared" si="26"/>
        <v>277516.27</v>
      </c>
      <c r="L248" s="85">
        <f t="shared" si="25"/>
        <v>918.95299999999986</v>
      </c>
    </row>
    <row r="249" spans="1:16" x14ac:dyDescent="0.2">
      <c r="A249" s="83">
        <v>41350</v>
      </c>
      <c r="B249" s="79">
        <v>0</v>
      </c>
      <c r="C249" s="79">
        <v>0</v>
      </c>
      <c r="D249" s="96">
        <f>9292.44+62.99+270+325</f>
        <v>9950.43</v>
      </c>
      <c r="E249" s="28">
        <f t="shared" si="23"/>
        <v>497.52150000000006</v>
      </c>
      <c r="F249" s="79">
        <f t="shared" si="20"/>
        <v>9950.43</v>
      </c>
      <c r="G249" s="79">
        <f t="shared" si="21"/>
        <v>8119.5625</v>
      </c>
      <c r="H249" s="79">
        <f t="shared" si="22"/>
        <v>5657.252307692308</v>
      </c>
      <c r="I249" s="79">
        <f>AVERAGE($F$239:F249)</f>
        <v>5917.0554545454543</v>
      </c>
      <c r="J249" s="84">
        <f t="shared" si="24"/>
        <v>307686.88363636361</v>
      </c>
      <c r="K249" s="79">
        <f t="shared" si="26"/>
        <v>278812.14</v>
      </c>
      <c r="L249" s="85">
        <f t="shared" si="25"/>
        <v>986.17590909090904</v>
      </c>
    </row>
    <row r="250" spans="1:16" x14ac:dyDescent="0.2">
      <c r="A250" s="83">
        <v>41357</v>
      </c>
      <c r="B250" s="79">
        <v>0</v>
      </c>
      <c r="C250" s="79">
        <v>0</v>
      </c>
      <c r="D250" s="96">
        <v>8145.7</v>
      </c>
      <c r="E250" s="28">
        <f t="shared" si="23"/>
        <v>407.28500000000003</v>
      </c>
      <c r="F250" s="79">
        <f t="shared" si="20"/>
        <v>8145.7</v>
      </c>
      <c r="G250" s="79">
        <f t="shared" si="21"/>
        <v>8431.1924999999992</v>
      </c>
      <c r="H250" s="79">
        <f t="shared" si="22"/>
        <v>5925.0261538461546</v>
      </c>
      <c r="I250" s="79">
        <f>AVERAGE($F$239:F250)</f>
        <v>6102.7758333333331</v>
      </c>
      <c r="J250" s="84">
        <f t="shared" si="24"/>
        <v>317344.34333333332</v>
      </c>
      <c r="K250" s="79">
        <f t="shared" si="26"/>
        <v>281900.17000000004</v>
      </c>
      <c r="L250" s="85">
        <f t="shared" si="25"/>
        <v>1017.1293055555556</v>
      </c>
    </row>
    <row r="251" spans="1:16" x14ac:dyDescent="0.2">
      <c r="A251" s="83">
        <v>41364</v>
      </c>
      <c r="B251" s="79">
        <v>0</v>
      </c>
      <c r="C251" s="79">
        <v>0</v>
      </c>
      <c r="D251" s="104">
        <v>8644.74</v>
      </c>
      <c r="E251" s="28">
        <f t="shared" si="23"/>
        <v>432.23700000000002</v>
      </c>
      <c r="F251" s="79">
        <f t="shared" si="20"/>
        <v>8644.74</v>
      </c>
      <c r="G251" s="79">
        <f t="shared" si="21"/>
        <v>8574.5625</v>
      </c>
      <c r="H251" s="79">
        <f t="shared" si="22"/>
        <v>6298.3115384615385</v>
      </c>
      <c r="I251" s="79">
        <f>AVERAGE($F$239:F251)</f>
        <v>6298.3115384615385</v>
      </c>
      <c r="J251" s="84">
        <f t="shared" si="24"/>
        <v>327512.2</v>
      </c>
      <c r="K251" s="79">
        <f t="shared" si="26"/>
        <v>285482.78000000009</v>
      </c>
      <c r="L251" s="85">
        <f t="shared" si="25"/>
        <v>1049.7185897435897</v>
      </c>
    </row>
    <row r="252" spans="1:16" x14ac:dyDescent="0.2">
      <c r="A252" s="83">
        <v>41371</v>
      </c>
      <c r="B252" s="79">
        <v>0</v>
      </c>
      <c r="C252" s="79">
        <v>0</v>
      </c>
      <c r="D252" s="96">
        <v>8101.18</v>
      </c>
      <c r="E252" s="28">
        <f t="shared" si="23"/>
        <v>405.05900000000003</v>
      </c>
      <c r="F252" s="79">
        <f t="shared" si="20"/>
        <v>8101.18</v>
      </c>
      <c r="G252" s="79">
        <f t="shared" si="21"/>
        <v>8710.5125000000007</v>
      </c>
      <c r="H252" s="79">
        <f t="shared" si="22"/>
        <v>6801.2984615384621</v>
      </c>
      <c r="I252" s="79">
        <f>AVERAGE($F$239:F252)</f>
        <v>6427.0878571428575</v>
      </c>
      <c r="J252" s="84">
        <f t="shared" si="24"/>
        <v>334208.56857142859</v>
      </c>
      <c r="K252" s="79">
        <f t="shared" si="26"/>
        <v>286500.61</v>
      </c>
      <c r="L252" s="85">
        <f t="shared" si="25"/>
        <v>1071.1813095238097</v>
      </c>
    </row>
    <row r="253" spans="1:16" x14ac:dyDescent="0.2">
      <c r="A253" s="83">
        <v>41378</v>
      </c>
      <c r="B253" s="79">
        <v>0</v>
      </c>
      <c r="C253" s="79">
        <v>0</v>
      </c>
      <c r="D253" s="96">
        <v>4364.62</v>
      </c>
      <c r="E253" s="28">
        <f t="shared" si="23"/>
        <v>218.23099999999999</v>
      </c>
      <c r="F253" s="79">
        <f t="shared" si="20"/>
        <v>4364.62</v>
      </c>
      <c r="G253" s="79">
        <f t="shared" si="21"/>
        <v>7314.0599999999995</v>
      </c>
      <c r="H253" s="79">
        <f t="shared" si="22"/>
        <v>6932.2707692307686</v>
      </c>
      <c r="I253" s="79">
        <f>AVERAGE($F$239:F253)</f>
        <v>6289.59</v>
      </c>
      <c r="J253" s="84">
        <f t="shared" si="24"/>
        <v>327058.68</v>
      </c>
      <c r="K253" s="79">
        <f t="shared" si="26"/>
        <v>282322.15000000008</v>
      </c>
      <c r="L253" s="85">
        <f t="shared" si="25"/>
        <v>1048.2650000000001</v>
      </c>
    </row>
    <row r="254" spans="1:16" x14ac:dyDescent="0.2">
      <c r="A254" s="83">
        <v>41385</v>
      </c>
      <c r="B254" s="79">
        <v>0</v>
      </c>
      <c r="C254" s="79">
        <v>0</v>
      </c>
      <c r="D254" s="104">
        <v>7808.23</v>
      </c>
      <c r="E254" s="28">
        <f t="shared" si="23"/>
        <v>390.41149999999999</v>
      </c>
      <c r="F254" s="79">
        <f t="shared" si="20"/>
        <v>7808.23</v>
      </c>
      <c r="G254" s="79">
        <f t="shared" si="21"/>
        <v>7229.6924999999992</v>
      </c>
      <c r="H254" s="79">
        <f t="shared" si="22"/>
        <v>7187.8223076923068</v>
      </c>
      <c r="I254" s="79">
        <f>AVERAGE($F$239:F254)</f>
        <v>6384.5050000000001</v>
      </c>
      <c r="J254" s="84">
        <f t="shared" si="24"/>
        <v>331994.26</v>
      </c>
      <c r="K254" s="79">
        <f t="shared" si="26"/>
        <v>284688.2</v>
      </c>
      <c r="L254" s="85">
        <f t="shared" si="25"/>
        <v>1064.0841666666668</v>
      </c>
    </row>
    <row r="255" spans="1:16" x14ac:dyDescent="0.2">
      <c r="A255" s="83">
        <v>41392</v>
      </c>
      <c r="B255" s="79">
        <v>0</v>
      </c>
      <c r="C255" s="79">
        <v>0</v>
      </c>
      <c r="D255" s="96">
        <v>4870.7299999999996</v>
      </c>
      <c r="E255" s="28">
        <f t="shared" si="23"/>
        <v>243.53649999999999</v>
      </c>
      <c r="F255" s="79">
        <f t="shared" si="20"/>
        <v>4870.7299999999996</v>
      </c>
      <c r="G255" s="79">
        <f t="shared" si="21"/>
        <v>6286.19</v>
      </c>
      <c r="H255" s="79">
        <f t="shared" si="22"/>
        <v>7233.4976923076902</v>
      </c>
      <c r="I255" s="79">
        <f>AVERAGE($F$239:F255)</f>
        <v>6295.4594117647057</v>
      </c>
      <c r="J255" s="84">
        <f t="shared" si="24"/>
        <v>327363.88941176469</v>
      </c>
      <c r="K255" s="79">
        <f t="shared" si="26"/>
        <v>282148.44</v>
      </c>
      <c r="L255" s="85">
        <f t="shared" si="25"/>
        <v>1049.2432352941175</v>
      </c>
    </row>
    <row r="256" spans="1:16" x14ac:dyDescent="0.2">
      <c r="A256" s="83">
        <v>41399</v>
      </c>
      <c r="B256" s="79">
        <v>0</v>
      </c>
      <c r="C256" s="79">
        <v>0</v>
      </c>
      <c r="D256" s="96">
        <v>4722.2700000000004</v>
      </c>
      <c r="E256" s="28">
        <f t="shared" si="23"/>
        <v>236.11350000000004</v>
      </c>
      <c r="F256" s="79">
        <f t="shared" si="20"/>
        <v>4722.2700000000004</v>
      </c>
      <c r="G256" s="79">
        <f t="shared" si="21"/>
        <v>5441.4624999999996</v>
      </c>
      <c r="H256" s="79">
        <f t="shared" si="22"/>
        <v>7326.7823076923069</v>
      </c>
      <c r="I256" s="79">
        <f>AVERAGE($F$239:F256)</f>
        <v>6208.06</v>
      </c>
      <c r="J256" s="84">
        <f t="shared" si="24"/>
        <v>322819.12</v>
      </c>
      <c r="K256" s="79">
        <f t="shared" si="26"/>
        <v>281129.70000000007</v>
      </c>
      <c r="L256" s="85">
        <f t="shared" si="25"/>
        <v>1034.6766666666667</v>
      </c>
    </row>
    <row r="257" spans="1:12" x14ac:dyDescent="0.2">
      <c r="A257" s="83">
        <v>41406</v>
      </c>
      <c r="B257" s="79">
        <v>0</v>
      </c>
      <c r="C257" s="79">
        <v>0</v>
      </c>
      <c r="D257" s="104">
        <v>9032.01</v>
      </c>
      <c r="E257" s="28">
        <f t="shared" si="23"/>
        <v>451.60050000000001</v>
      </c>
      <c r="F257" s="79">
        <f t="shared" si="20"/>
        <v>9032.01</v>
      </c>
      <c r="G257" s="79">
        <f t="shared" si="21"/>
        <v>6608.3099999999995</v>
      </c>
      <c r="H257" s="79">
        <f t="shared" si="22"/>
        <v>7345.6284615384602</v>
      </c>
      <c r="I257" s="79">
        <f>AVERAGE($F$239:F257)</f>
        <v>6356.6889473684205</v>
      </c>
      <c r="J257" s="84">
        <f t="shared" si="24"/>
        <v>330547.82526315784</v>
      </c>
      <c r="K257" s="79">
        <f t="shared" si="26"/>
        <v>284968.91000000003</v>
      </c>
      <c r="L257" s="85">
        <f t="shared" si="25"/>
        <v>1059.4481578947368</v>
      </c>
    </row>
    <row r="258" spans="1:12" x14ac:dyDescent="0.2">
      <c r="A258" s="83">
        <v>41413</v>
      </c>
      <c r="B258" s="79">
        <v>0</v>
      </c>
      <c r="C258" s="79">
        <v>0</v>
      </c>
      <c r="D258" s="96">
        <v>7362.9</v>
      </c>
      <c r="E258" s="28">
        <f t="shared" si="23"/>
        <v>368.14499999999998</v>
      </c>
      <c r="F258" s="79">
        <f t="shared" si="20"/>
        <v>7362.9</v>
      </c>
      <c r="G258" s="79">
        <f t="shared" si="21"/>
        <v>6496.9775000000009</v>
      </c>
      <c r="H258" s="79">
        <f t="shared" si="22"/>
        <v>7348.5099999999993</v>
      </c>
      <c r="I258" s="79">
        <f>AVERAGE($F$239:F258)</f>
        <v>6406.9994999999999</v>
      </c>
      <c r="J258" s="84">
        <f t="shared" si="24"/>
        <v>333163.97399999999</v>
      </c>
      <c r="K258" s="79">
        <f t="shared" si="26"/>
        <v>285634.46000000014</v>
      </c>
      <c r="L258" s="85">
        <f t="shared" si="25"/>
        <v>1067.8332499999999</v>
      </c>
    </row>
    <row r="259" spans="1:12" x14ac:dyDescent="0.2">
      <c r="A259" s="83">
        <v>41420</v>
      </c>
      <c r="B259" s="79">
        <v>0</v>
      </c>
      <c r="C259" s="79">
        <v>0</v>
      </c>
      <c r="D259" s="96">
        <v>5328.85</v>
      </c>
      <c r="E259" s="28">
        <f t="shared" si="23"/>
        <v>266.44250000000005</v>
      </c>
      <c r="F259" s="79">
        <f t="shared" si="20"/>
        <v>5328.85</v>
      </c>
      <c r="G259" s="79">
        <f t="shared" si="21"/>
        <v>6611.5074999999997</v>
      </c>
      <c r="H259" s="79">
        <f t="shared" si="22"/>
        <v>7227.7153846153833</v>
      </c>
      <c r="I259" s="79">
        <f>AVERAGE($F$239:F259)</f>
        <v>6355.6590476190477</v>
      </c>
      <c r="J259" s="84">
        <f t="shared" si="24"/>
        <v>330494.27047619049</v>
      </c>
      <c r="K259" s="79">
        <f t="shared" si="26"/>
        <v>285841.96000000008</v>
      </c>
      <c r="L259" s="85">
        <f t="shared" si="25"/>
        <v>1059.2765079365079</v>
      </c>
    </row>
    <row r="260" spans="1:12" x14ac:dyDescent="0.2">
      <c r="A260" s="83">
        <v>41427</v>
      </c>
      <c r="B260" s="79">
        <v>0</v>
      </c>
      <c r="C260" s="79">
        <v>0</v>
      </c>
      <c r="D260" s="104">
        <v>8011.47</v>
      </c>
      <c r="E260" s="28">
        <f t="shared" si="23"/>
        <v>400.57350000000002</v>
      </c>
      <c r="F260" s="79">
        <f>SUM(B260:D260)</f>
        <v>8011.47</v>
      </c>
      <c r="G260" s="79">
        <f t="shared" si="21"/>
        <v>7433.8075000000008</v>
      </c>
      <c r="H260" s="79">
        <f t="shared" si="22"/>
        <v>7223.1161538461538</v>
      </c>
      <c r="I260" s="79">
        <f>AVERAGE($F$239:F260)</f>
        <v>6430.9231818181815</v>
      </c>
      <c r="J260" s="84">
        <f t="shared" si="24"/>
        <v>334408.00545454543</v>
      </c>
      <c r="K260" s="79">
        <f t="shared" si="26"/>
        <v>289907.09000000003</v>
      </c>
      <c r="L260" s="85">
        <f t="shared" si="25"/>
        <v>1071.8205303030302</v>
      </c>
    </row>
    <row r="261" spans="1:12" x14ac:dyDescent="0.2">
      <c r="A261" s="83">
        <v>41434</v>
      </c>
      <c r="B261" s="79">
        <v>0</v>
      </c>
      <c r="C261" s="79">
        <v>0</v>
      </c>
      <c r="D261" s="96">
        <v>4357.0200000000004</v>
      </c>
      <c r="E261" s="28">
        <f t="shared" si="23"/>
        <v>217.85100000000003</v>
      </c>
      <c r="F261" s="79">
        <f>SUM(B261:D261)</f>
        <v>4357.0200000000004</v>
      </c>
      <c r="G261" s="79">
        <f t="shared" si="21"/>
        <v>6265.06</v>
      </c>
      <c r="H261" s="79">
        <f t="shared" si="22"/>
        <v>6976.9346153846163</v>
      </c>
      <c r="I261" s="79">
        <f>AVERAGE($F$239:F261)</f>
        <v>6340.7534782608691</v>
      </c>
      <c r="J261" s="84">
        <f t="shared" si="24"/>
        <v>329719.18086956517</v>
      </c>
      <c r="K261" s="79">
        <f t="shared" si="26"/>
        <v>289470.97000000003</v>
      </c>
      <c r="L261" s="85">
        <f t="shared" si="25"/>
        <v>1056.7922463768116</v>
      </c>
    </row>
    <row r="262" spans="1:12" x14ac:dyDescent="0.2">
      <c r="A262" s="83">
        <v>41441</v>
      </c>
      <c r="B262" s="79">
        <v>0</v>
      </c>
      <c r="C262" s="79">
        <v>0</v>
      </c>
      <c r="D262" s="96">
        <v>6296.36</v>
      </c>
      <c r="E262" s="28">
        <f t="shared" si="23"/>
        <v>314.81799999999998</v>
      </c>
      <c r="F262" s="79">
        <f>SUM(B262:D262)</f>
        <v>6296.36</v>
      </c>
      <c r="G262" s="79">
        <f t="shared" si="21"/>
        <v>5998.4250000000002</v>
      </c>
      <c r="H262" s="79">
        <f t="shared" si="22"/>
        <v>6695.8523076923093</v>
      </c>
      <c r="I262" s="79">
        <f>AVERAGE($F$239:F262)</f>
        <v>6338.9037499999986</v>
      </c>
      <c r="J262" s="84">
        <f t="shared" si="24"/>
        <v>329622.99499999994</v>
      </c>
      <c r="K262" s="79">
        <f t="shared" si="26"/>
        <v>291588.16000000003</v>
      </c>
      <c r="L262" s="85">
        <f t="shared" si="25"/>
        <v>1056.483958333333</v>
      </c>
    </row>
    <row r="263" spans="1:12" x14ac:dyDescent="0.2">
      <c r="A263" s="83">
        <v>41448</v>
      </c>
      <c r="B263" s="79">
        <v>0</v>
      </c>
      <c r="C263" s="79">
        <v>0</v>
      </c>
      <c r="D263" s="104">
        <v>5823.76</v>
      </c>
      <c r="E263" s="28">
        <f t="shared" si="23"/>
        <v>291.18800000000005</v>
      </c>
      <c r="F263" s="79">
        <v>6521.62</v>
      </c>
      <c r="G263" s="79">
        <f t="shared" ref="G263:G326" si="27">AVERAGE(F260:F263)</f>
        <v>6296.6175000000003</v>
      </c>
      <c r="H263" s="79">
        <f t="shared" si="22"/>
        <v>6570.9230769230771</v>
      </c>
      <c r="I263" s="79">
        <f>AVERAGE($F$239:F263)</f>
        <v>6346.2123999999985</v>
      </c>
      <c r="J263" s="84">
        <f t="shared" si="24"/>
        <v>330003.04479999992</v>
      </c>
      <c r="K263" s="79">
        <f t="shared" si="26"/>
        <v>293439.39</v>
      </c>
      <c r="L263" s="85">
        <f t="shared" si="25"/>
        <v>1057.7020666666665</v>
      </c>
    </row>
    <row r="264" spans="1:12" x14ac:dyDescent="0.2">
      <c r="A264" s="83">
        <v>41455</v>
      </c>
      <c r="B264" s="79">
        <v>0</v>
      </c>
      <c r="C264" s="79">
        <v>0</v>
      </c>
      <c r="D264" s="96">
        <v>6759.22</v>
      </c>
      <c r="E264" s="28">
        <f t="shared" si="23"/>
        <v>337.96100000000001</v>
      </c>
      <c r="F264" s="79">
        <f t="shared" ref="F264:F299" si="28">SUM(B264:D264)</f>
        <v>6759.22</v>
      </c>
      <c r="G264" s="79">
        <f t="shared" si="27"/>
        <v>5983.5550000000003</v>
      </c>
      <c r="H264" s="79">
        <f t="shared" si="22"/>
        <v>6425.8830769230763</v>
      </c>
      <c r="I264" s="79">
        <f>AVERAGE($F$239:F264)</f>
        <v>6362.0973076923065</v>
      </c>
      <c r="J264" s="84">
        <f t="shared" si="24"/>
        <v>330829.05999999994</v>
      </c>
      <c r="K264" s="79">
        <f t="shared" si="26"/>
        <v>294880.77999999997</v>
      </c>
      <c r="L264" s="85">
        <f t="shared" si="25"/>
        <v>1060.3495512820512</v>
      </c>
    </row>
    <row r="265" spans="1:12" x14ac:dyDescent="0.2">
      <c r="A265" s="83">
        <v>41462</v>
      </c>
      <c r="B265" s="79">
        <v>0</v>
      </c>
      <c r="C265" s="79">
        <v>0</v>
      </c>
      <c r="D265" s="96">
        <v>5332.6</v>
      </c>
      <c r="E265" s="28">
        <f t="shared" si="23"/>
        <v>266.63000000000005</v>
      </c>
      <c r="F265" s="79">
        <f t="shared" si="28"/>
        <v>5332.6</v>
      </c>
      <c r="G265" s="79">
        <f t="shared" si="27"/>
        <v>6227.4500000000007</v>
      </c>
      <c r="H265" s="79">
        <f t="shared" si="22"/>
        <v>6212.9153846153849</v>
      </c>
      <c r="I265" s="79">
        <f>AVERAGE($F$239:F265)</f>
        <v>6323.967777777777</v>
      </c>
      <c r="J265" s="84">
        <f t="shared" si="24"/>
        <v>328846.32444444438</v>
      </c>
      <c r="K265" s="79">
        <f t="shared" si="26"/>
        <v>296732.31999999995</v>
      </c>
      <c r="L265" s="85">
        <f t="shared" si="25"/>
        <v>1053.9946296296296</v>
      </c>
    </row>
    <row r="266" spans="1:12" x14ac:dyDescent="0.2">
      <c r="A266" s="83">
        <v>41469</v>
      </c>
      <c r="B266" s="79">
        <v>0</v>
      </c>
      <c r="C266" s="79">
        <v>0</v>
      </c>
      <c r="D266" s="104">
        <v>4450.7700000000004</v>
      </c>
      <c r="E266" s="28">
        <f t="shared" si="23"/>
        <v>222.53850000000003</v>
      </c>
      <c r="F266" s="79">
        <f t="shared" si="28"/>
        <v>4450.7700000000004</v>
      </c>
      <c r="G266" s="79">
        <f t="shared" si="27"/>
        <v>5766.0525000000007</v>
      </c>
      <c r="H266" s="79">
        <f t="shared" si="22"/>
        <v>6219.542307692308</v>
      </c>
      <c r="I266" s="79">
        <f>AVERAGE($F$239:F266)</f>
        <v>6257.0678571428562</v>
      </c>
      <c r="J266" s="84">
        <f t="shared" si="24"/>
        <v>325367.5285714285</v>
      </c>
      <c r="K266" s="79">
        <f t="shared" si="26"/>
        <v>296480.65999999997</v>
      </c>
      <c r="L266" s="85">
        <f t="shared" si="25"/>
        <v>1042.8446428571426</v>
      </c>
    </row>
    <row r="267" spans="1:12" x14ac:dyDescent="0.2">
      <c r="A267" s="83">
        <v>41476</v>
      </c>
      <c r="B267" s="79">
        <v>0</v>
      </c>
      <c r="C267" s="79">
        <v>0</v>
      </c>
      <c r="D267" s="96">
        <v>3780.34</v>
      </c>
      <c r="E267" s="28">
        <f t="shared" si="23"/>
        <v>189.01700000000002</v>
      </c>
      <c r="F267" s="79">
        <f t="shared" si="28"/>
        <v>3780.34</v>
      </c>
      <c r="G267" s="79">
        <f t="shared" si="27"/>
        <v>5080.7325000000001</v>
      </c>
      <c r="H267" s="79">
        <f t="shared" si="22"/>
        <v>5909.7046153846159</v>
      </c>
      <c r="I267" s="79">
        <f>AVERAGE($F$239:F267)</f>
        <v>6171.6634482758609</v>
      </c>
      <c r="J267" s="84">
        <f t="shared" si="24"/>
        <v>320926.49931034475</v>
      </c>
      <c r="K267" s="79">
        <f t="shared" si="26"/>
        <v>295921.5</v>
      </c>
      <c r="L267" s="85">
        <f t="shared" si="25"/>
        <v>1028.6105747126435</v>
      </c>
    </row>
    <row r="268" spans="1:12" x14ac:dyDescent="0.2">
      <c r="A268" s="83">
        <v>41483</v>
      </c>
      <c r="B268" s="79">
        <v>0</v>
      </c>
      <c r="C268" s="79">
        <v>0</v>
      </c>
      <c r="D268" s="96">
        <v>4307.7299999999996</v>
      </c>
      <c r="E268" s="28">
        <f t="shared" si="23"/>
        <v>215.38649999999998</v>
      </c>
      <c r="F268" s="79">
        <f t="shared" si="28"/>
        <v>4307.7299999999996</v>
      </c>
      <c r="G268" s="79">
        <f t="shared" si="27"/>
        <v>4467.8600000000006</v>
      </c>
      <c r="H268" s="79">
        <f t="shared" si="22"/>
        <v>5866.3969230769235</v>
      </c>
      <c r="I268" s="79">
        <f>AVERAGE($F$239:F268)</f>
        <v>6109.5323333333326</v>
      </c>
      <c r="J268" s="84">
        <f t="shared" si="24"/>
        <v>317695.68133333331</v>
      </c>
      <c r="K268" s="79">
        <f t="shared" si="26"/>
        <v>296157.03999999998</v>
      </c>
      <c r="L268" s="85">
        <f t="shared" si="25"/>
        <v>1018.2553888888888</v>
      </c>
    </row>
    <row r="269" spans="1:12" x14ac:dyDescent="0.2">
      <c r="A269" s="83">
        <v>41490</v>
      </c>
      <c r="B269" s="79">
        <v>0</v>
      </c>
      <c r="C269" s="79">
        <v>0</v>
      </c>
      <c r="D269" s="104">
        <v>7309.63</v>
      </c>
      <c r="E269" s="28">
        <f t="shared" si="23"/>
        <v>365.48150000000004</v>
      </c>
      <c r="F269" s="79">
        <f t="shared" si="28"/>
        <v>7309.63</v>
      </c>
      <c r="G269" s="79">
        <f t="shared" si="27"/>
        <v>4962.1175000000003</v>
      </c>
      <c r="H269" s="79">
        <f t="shared" si="22"/>
        <v>6065.4246153846161</v>
      </c>
      <c r="I269" s="79">
        <f>AVERAGE($F$239:F269)</f>
        <v>6148.2451612903214</v>
      </c>
      <c r="J269" s="84">
        <f t="shared" si="24"/>
        <v>319708.74838709674</v>
      </c>
      <c r="K269" s="79">
        <f t="shared" si="26"/>
        <v>299353.57</v>
      </c>
      <c r="L269" s="85">
        <f t="shared" si="25"/>
        <v>1024.7075268817202</v>
      </c>
    </row>
    <row r="270" spans="1:12" x14ac:dyDescent="0.2">
      <c r="A270" s="83">
        <v>41497</v>
      </c>
      <c r="B270" s="79">
        <v>0</v>
      </c>
      <c r="C270" s="79">
        <v>0</v>
      </c>
      <c r="D270" s="96">
        <v>5461.16</v>
      </c>
      <c r="E270" s="28">
        <f t="shared" si="23"/>
        <v>273.05799999999999</v>
      </c>
      <c r="F270" s="79">
        <f t="shared" si="28"/>
        <v>5461.16</v>
      </c>
      <c r="G270" s="79">
        <f t="shared" si="27"/>
        <v>5214.7150000000001</v>
      </c>
      <c r="H270" s="79">
        <f t="shared" si="22"/>
        <v>5790.7438461538459</v>
      </c>
      <c r="I270" s="79">
        <f>AVERAGE($F$239:F270)</f>
        <v>6126.7737499999994</v>
      </c>
      <c r="J270" s="84">
        <f t="shared" si="24"/>
        <v>318592.23499999999</v>
      </c>
      <c r="K270" s="79">
        <f t="shared" si="26"/>
        <v>299928.69999999995</v>
      </c>
      <c r="L270" s="85">
        <f t="shared" si="25"/>
        <v>1021.1289583333332</v>
      </c>
    </row>
    <row r="271" spans="1:12" x14ac:dyDescent="0.2">
      <c r="A271" s="83">
        <v>41504</v>
      </c>
      <c r="B271" s="79">
        <v>0</v>
      </c>
      <c r="C271" s="79">
        <v>0</v>
      </c>
      <c r="D271" s="96">
        <v>5441.35</v>
      </c>
      <c r="E271" s="28">
        <f t="shared" si="23"/>
        <v>272.06750000000005</v>
      </c>
      <c r="F271" s="79">
        <f t="shared" si="28"/>
        <v>5441.35</v>
      </c>
      <c r="G271" s="79">
        <f t="shared" si="27"/>
        <v>5629.9675000000007</v>
      </c>
      <c r="H271" s="79">
        <f t="shared" si="22"/>
        <v>5642.9323076923074</v>
      </c>
      <c r="I271" s="79">
        <f>AVERAGE($F$239:F271)</f>
        <v>6106.0033333333331</v>
      </c>
      <c r="J271" s="84">
        <f t="shared" si="24"/>
        <v>317512.17333333334</v>
      </c>
      <c r="K271" s="79">
        <f t="shared" si="26"/>
        <v>301043.73999999993</v>
      </c>
      <c r="L271" s="85">
        <f t="shared" si="25"/>
        <v>1017.6672222222222</v>
      </c>
    </row>
    <row r="272" spans="1:12" x14ac:dyDescent="0.2">
      <c r="A272" s="83">
        <v>41511</v>
      </c>
      <c r="B272" s="79">
        <v>0</v>
      </c>
      <c r="C272" s="79">
        <v>0</v>
      </c>
      <c r="D272" s="104">
        <v>6663.53</v>
      </c>
      <c r="E272" s="28">
        <f t="shared" si="23"/>
        <v>333.17650000000003</v>
      </c>
      <c r="F272" s="79">
        <f t="shared" si="28"/>
        <v>6663.53</v>
      </c>
      <c r="G272" s="79">
        <f t="shared" si="27"/>
        <v>6218.9174999999996</v>
      </c>
      <c r="H272" s="79">
        <f t="shared" ref="H272:H335" si="29">AVERAGE(F260:F272)</f>
        <v>5745.5999999999995</v>
      </c>
      <c r="I272" s="79">
        <f>AVERAGE($F$239:F272)</f>
        <v>6122.4011764705874</v>
      </c>
      <c r="J272" s="84">
        <f t="shared" si="24"/>
        <v>318364.86117647053</v>
      </c>
      <c r="K272" s="79">
        <f t="shared" si="26"/>
        <v>302543.84000000003</v>
      </c>
      <c r="L272" s="85">
        <f t="shared" si="25"/>
        <v>1020.4001960784312</v>
      </c>
    </row>
    <row r="273" spans="1:12" x14ac:dyDescent="0.2">
      <c r="A273" s="83">
        <v>41518</v>
      </c>
      <c r="B273" s="79">
        <v>0</v>
      </c>
      <c r="C273" s="79">
        <v>0</v>
      </c>
      <c r="D273" s="96">
        <v>4815.9399999999996</v>
      </c>
      <c r="E273" s="28">
        <f t="shared" si="23"/>
        <v>240.797</v>
      </c>
      <c r="F273" s="79">
        <f t="shared" si="28"/>
        <v>4815.9399999999996</v>
      </c>
      <c r="G273" s="79">
        <f t="shared" si="27"/>
        <v>5595.4949999999999</v>
      </c>
      <c r="H273" s="79">
        <f t="shared" si="29"/>
        <v>5499.7899999999991</v>
      </c>
      <c r="I273" s="79">
        <f>AVERAGE($F$239:F273)</f>
        <v>6085.0737142857142</v>
      </c>
      <c r="J273" s="84">
        <f t="shared" si="24"/>
        <v>316423.83314285713</v>
      </c>
      <c r="K273" s="79">
        <f t="shared" si="26"/>
        <v>302685.14</v>
      </c>
      <c r="L273" s="85">
        <f t="shared" si="25"/>
        <v>1014.1789523809524</v>
      </c>
    </row>
    <row r="274" spans="1:12" x14ac:dyDescent="0.2">
      <c r="A274" s="83">
        <v>41525</v>
      </c>
      <c r="B274" s="79">
        <v>0</v>
      </c>
      <c r="C274" s="79">
        <v>0</v>
      </c>
      <c r="D274" s="96">
        <v>5131.3</v>
      </c>
      <c r="E274" s="28">
        <f t="shared" si="23"/>
        <v>256.565</v>
      </c>
      <c r="F274" s="79">
        <f t="shared" si="28"/>
        <v>5131.3</v>
      </c>
      <c r="G274" s="79">
        <f t="shared" si="27"/>
        <v>5513.03</v>
      </c>
      <c r="H274" s="79">
        <f t="shared" si="29"/>
        <v>5559.3499999999995</v>
      </c>
      <c r="I274" s="79">
        <f>AVERAGE($F$239:F274)</f>
        <v>6058.579999999999</v>
      </c>
      <c r="J274" s="84">
        <f t="shared" si="24"/>
        <v>315046.15999999997</v>
      </c>
      <c r="K274" s="79">
        <f t="shared" si="26"/>
        <v>304309.34999999998</v>
      </c>
      <c r="L274" s="85">
        <f t="shared" si="25"/>
        <v>1009.7633333333332</v>
      </c>
    </row>
    <row r="275" spans="1:12" x14ac:dyDescent="0.2">
      <c r="A275" s="83">
        <v>41532</v>
      </c>
      <c r="B275" s="79">
        <v>0</v>
      </c>
      <c r="C275" s="79">
        <v>0</v>
      </c>
      <c r="D275" s="104">
        <v>4670.71</v>
      </c>
      <c r="E275" s="28">
        <f t="shared" si="23"/>
        <v>233.53550000000001</v>
      </c>
      <c r="F275" s="79">
        <f t="shared" si="28"/>
        <v>4670.71</v>
      </c>
      <c r="G275" s="79">
        <f t="shared" si="27"/>
        <v>5320.37</v>
      </c>
      <c r="H275" s="79">
        <f t="shared" si="29"/>
        <v>5434.3000000000011</v>
      </c>
      <c r="I275" s="79">
        <f>AVERAGE($F$239:F275)</f>
        <v>6021.0699999999988</v>
      </c>
      <c r="J275" s="84">
        <f t="shared" si="24"/>
        <v>313095.63999999996</v>
      </c>
      <c r="K275" s="79">
        <f t="shared" si="26"/>
        <v>304046.42999999993</v>
      </c>
      <c r="L275" s="85">
        <f t="shared" si="25"/>
        <v>1003.5116666666664</v>
      </c>
    </row>
    <row r="276" spans="1:12" x14ac:dyDescent="0.2">
      <c r="A276" s="83">
        <v>41539</v>
      </c>
      <c r="B276" s="79">
        <v>0</v>
      </c>
      <c r="C276" s="79">
        <v>0</v>
      </c>
      <c r="D276" s="96">
        <v>3867.33</v>
      </c>
      <c r="E276" s="28">
        <f t="shared" si="23"/>
        <v>193.3665</v>
      </c>
      <c r="F276" s="79">
        <f t="shared" si="28"/>
        <v>3867.33</v>
      </c>
      <c r="G276" s="79">
        <f t="shared" si="27"/>
        <v>4621.32</v>
      </c>
      <c r="H276" s="79">
        <f t="shared" si="29"/>
        <v>5230.123846153846</v>
      </c>
      <c r="I276" s="79">
        <f>AVERAGE($F$239:F276)</f>
        <v>5964.3926315789458</v>
      </c>
      <c r="J276" s="84">
        <f t="shared" si="24"/>
        <v>310148.41684210516</v>
      </c>
      <c r="K276" s="79">
        <f t="shared" si="26"/>
        <v>302449.51</v>
      </c>
      <c r="L276" s="85">
        <f t="shared" si="25"/>
        <v>994.06543859649094</v>
      </c>
    </row>
    <row r="277" spans="1:12" x14ac:dyDescent="0.2">
      <c r="A277" s="83">
        <v>41546</v>
      </c>
      <c r="B277" s="79">
        <v>0</v>
      </c>
      <c r="C277" s="79">
        <v>0</v>
      </c>
      <c r="D277" s="96">
        <v>6216.6</v>
      </c>
      <c r="E277" s="28">
        <f t="shared" si="23"/>
        <v>310.83000000000004</v>
      </c>
      <c r="F277" s="79">
        <f t="shared" si="28"/>
        <v>6216.6</v>
      </c>
      <c r="G277" s="79">
        <f t="shared" si="27"/>
        <v>4971.4850000000006</v>
      </c>
      <c r="H277" s="79">
        <f t="shared" si="29"/>
        <v>5188.3838461538462</v>
      </c>
      <c r="I277" s="79">
        <f>AVERAGE($F$239:F277)</f>
        <v>5970.8594871794858</v>
      </c>
      <c r="J277" s="84">
        <f t="shared" si="24"/>
        <v>310484.69333333324</v>
      </c>
      <c r="K277" s="79">
        <f t="shared" si="26"/>
        <v>303782.33</v>
      </c>
      <c r="L277" s="85">
        <f t="shared" si="25"/>
        <v>995.14324786324767</v>
      </c>
    </row>
    <row r="278" spans="1:12" x14ac:dyDescent="0.2">
      <c r="A278" s="83">
        <v>41553</v>
      </c>
      <c r="B278" s="79">
        <v>0</v>
      </c>
      <c r="C278" s="79">
        <v>0</v>
      </c>
      <c r="D278" s="104">
        <v>5871.75</v>
      </c>
      <c r="E278" s="28">
        <f t="shared" si="23"/>
        <v>293.58750000000003</v>
      </c>
      <c r="F278" s="79">
        <f t="shared" si="28"/>
        <v>5871.75</v>
      </c>
      <c r="G278" s="79">
        <f t="shared" si="27"/>
        <v>5156.5974999999999</v>
      </c>
      <c r="H278" s="79">
        <f t="shared" si="29"/>
        <v>5229.8569230769244</v>
      </c>
      <c r="I278" s="79">
        <f>AVERAGE($F$239:F278)</f>
        <v>5968.3817499999986</v>
      </c>
      <c r="J278" s="84">
        <f t="shared" si="24"/>
        <v>310355.85099999991</v>
      </c>
      <c r="K278" s="79">
        <f t="shared" si="26"/>
        <v>301211.64</v>
      </c>
      <c r="L278" s="85">
        <f t="shared" si="25"/>
        <v>994.7302916666664</v>
      </c>
    </row>
    <row r="279" spans="1:12" x14ac:dyDescent="0.2">
      <c r="A279" s="83">
        <v>41560</v>
      </c>
      <c r="B279" s="79">
        <v>0</v>
      </c>
      <c r="C279" s="79">
        <v>0</v>
      </c>
      <c r="D279" s="96">
        <v>9196.6299999999992</v>
      </c>
      <c r="E279" s="28">
        <f t="shared" si="23"/>
        <v>459.83150000000001</v>
      </c>
      <c r="F279" s="79">
        <f t="shared" si="28"/>
        <v>9196.6299999999992</v>
      </c>
      <c r="G279" s="79">
        <f t="shared" si="27"/>
        <v>6288.0774999999994</v>
      </c>
      <c r="H279" s="79">
        <f t="shared" si="29"/>
        <v>5594.9230769230771</v>
      </c>
      <c r="I279" s="79">
        <f>AVERAGE($F$239:F279)</f>
        <v>6047.1195121951214</v>
      </c>
      <c r="J279" s="84">
        <f t="shared" si="24"/>
        <v>314450.21463414631</v>
      </c>
      <c r="K279" s="79">
        <f t="shared" si="26"/>
        <v>303636.47000000003</v>
      </c>
      <c r="L279" s="85">
        <f t="shared" si="25"/>
        <v>1007.8532520325202</v>
      </c>
    </row>
    <row r="280" spans="1:12" x14ac:dyDescent="0.2">
      <c r="A280" s="83">
        <v>41567</v>
      </c>
      <c r="B280" s="79">
        <v>0</v>
      </c>
      <c r="C280" s="79">
        <v>0</v>
      </c>
      <c r="D280" s="96">
        <v>4559.75</v>
      </c>
      <c r="E280" s="28">
        <f t="shared" si="23"/>
        <v>227.98750000000001</v>
      </c>
      <c r="F280" s="79">
        <f t="shared" si="28"/>
        <v>4559.75</v>
      </c>
      <c r="G280" s="79">
        <f t="shared" si="27"/>
        <v>6461.1824999999999</v>
      </c>
      <c r="H280" s="79">
        <f t="shared" si="29"/>
        <v>5654.877692307693</v>
      </c>
      <c r="I280" s="79">
        <f>AVERAGE($F$239:F280)</f>
        <v>6011.7059523809512</v>
      </c>
      <c r="J280" s="84">
        <f t="shared" si="24"/>
        <v>312608.70952380949</v>
      </c>
      <c r="K280" s="79">
        <f t="shared" si="26"/>
        <v>302104.78999999998</v>
      </c>
      <c r="L280" s="85">
        <f t="shared" si="25"/>
        <v>1001.9509920634919</v>
      </c>
    </row>
    <row r="281" spans="1:12" x14ac:dyDescent="0.2">
      <c r="A281" s="83">
        <v>41574</v>
      </c>
      <c r="B281" s="79">
        <v>0</v>
      </c>
      <c r="C281" s="79">
        <v>0</v>
      </c>
      <c r="D281" s="104">
        <v>6731.77</v>
      </c>
      <c r="E281" s="28">
        <f t="shared" si="23"/>
        <v>336.58850000000007</v>
      </c>
      <c r="F281" s="79">
        <f t="shared" si="28"/>
        <v>6731.77</v>
      </c>
      <c r="G281" s="79">
        <f t="shared" si="27"/>
        <v>6589.9749999999995</v>
      </c>
      <c r="H281" s="79">
        <f t="shared" si="29"/>
        <v>5841.3423076923073</v>
      </c>
      <c r="I281" s="79">
        <f>AVERAGE($F$239:F281)</f>
        <v>6028.4516279069758</v>
      </c>
      <c r="J281" s="84">
        <f t="shared" si="24"/>
        <v>313479.48465116275</v>
      </c>
      <c r="K281" s="79">
        <f t="shared" si="26"/>
        <v>301591.53000000003</v>
      </c>
      <c r="L281" s="85">
        <f t="shared" si="25"/>
        <v>1004.741937984496</v>
      </c>
    </row>
    <row r="282" spans="1:12" x14ac:dyDescent="0.2">
      <c r="A282" s="83">
        <v>41581</v>
      </c>
      <c r="B282" s="79">
        <v>0</v>
      </c>
      <c r="C282" s="79">
        <v>0</v>
      </c>
      <c r="D282" s="96">
        <v>6677.24</v>
      </c>
      <c r="E282" s="28">
        <f t="shared" si="23"/>
        <v>333.86200000000002</v>
      </c>
      <c r="F282" s="79">
        <f t="shared" si="28"/>
        <v>6677.24</v>
      </c>
      <c r="G282" s="79">
        <f t="shared" si="27"/>
        <v>6791.3474999999999</v>
      </c>
      <c r="H282" s="79">
        <f t="shared" si="29"/>
        <v>5792.6969230769228</v>
      </c>
      <c r="I282" s="79">
        <f>AVERAGE($F$239:F282)</f>
        <v>6043.1968181818174</v>
      </c>
      <c r="J282" s="84">
        <f t="shared" si="24"/>
        <v>314246.2345454545</v>
      </c>
      <c r="K282" s="79">
        <f t="shared" si="26"/>
        <v>302060.64999999997</v>
      </c>
      <c r="L282" s="85">
        <f t="shared" si="25"/>
        <v>1007.1994696969696</v>
      </c>
    </row>
    <row r="283" spans="1:12" x14ac:dyDescent="0.2">
      <c r="A283" s="83">
        <v>41588</v>
      </c>
      <c r="B283" s="79">
        <v>0</v>
      </c>
      <c r="C283" s="79">
        <v>0</v>
      </c>
      <c r="D283" s="96">
        <v>4040.87</v>
      </c>
      <c r="E283" s="28">
        <f t="shared" si="23"/>
        <v>202.04349999999999</v>
      </c>
      <c r="F283" s="79">
        <f t="shared" si="28"/>
        <v>4040.87</v>
      </c>
      <c r="G283" s="79">
        <f t="shared" si="27"/>
        <v>5502.4075000000003</v>
      </c>
      <c r="H283" s="79">
        <f t="shared" si="29"/>
        <v>5683.4438461538457</v>
      </c>
      <c r="I283" s="79">
        <f>AVERAGE($F$239:F283)</f>
        <v>5998.7006666666657</v>
      </c>
      <c r="J283" s="84">
        <f t="shared" si="24"/>
        <v>311932.43466666661</v>
      </c>
      <c r="K283" s="79">
        <f t="shared" si="26"/>
        <v>300461.27999999997</v>
      </c>
      <c r="L283" s="85">
        <f t="shared" si="25"/>
        <v>999.78344444444429</v>
      </c>
    </row>
    <row r="284" spans="1:12" x14ac:dyDescent="0.2">
      <c r="A284" s="83">
        <v>41595</v>
      </c>
      <c r="B284" s="79">
        <v>0</v>
      </c>
      <c r="C284" s="79">
        <v>0</v>
      </c>
      <c r="D284" s="104">
        <v>3304.48</v>
      </c>
      <c r="E284" s="28">
        <f t="shared" si="23"/>
        <v>165.22400000000002</v>
      </c>
      <c r="F284" s="79">
        <f t="shared" si="28"/>
        <v>3304.48</v>
      </c>
      <c r="G284" s="79">
        <f t="shared" si="27"/>
        <v>5188.59</v>
      </c>
      <c r="H284" s="79">
        <f t="shared" si="29"/>
        <v>5519.0692307692307</v>
      </c>
      <c r="I284" s="79">
        <f>AVERAGE($F$239:F284)</f>
        <v>5940.1306521739116</v>
      </c>
      <c r="J284" s="84">
        <f t="shared" si="24"/>
        <v>308886.7939130434</v>
      </c>
      <c r="K284" s="79">
        <f t="shared" si="26"/>
        <v>300625.52999999991</v>
      </c>
      <c r="L284" s="85">
        <f t="shared" si="25"/>
        <v>990.02177536231864</v>
      </c>
    </row>
    <row r="285" spans="1:12" x14ac:dyDescent="0.2">
      <c r="A285" s="83">
        <v>41602</v>
      </c>
      <c r="B285" s="79">
        <v>0</v>
      </c>
      <c r="C285" s="79">
        <v>0</v>
      </c>
      <c r="D285" s="96">
        <v>5321.11</v>
      </c>
      <c r="E285" s="28">
        <f t="shared" si="23"/>
        <v>266.05549999999999</v>
      </c>
      <c r="F285" s="79">
        <f t="shared" si="28"/>
        <v>5321.11</v>
      </c>
      <c r="G285" s="79">
        <f t="shared" si="27"/>
        <v>4835.9250000000002</v>
      </c>
      <c r="H285" s="79">
        <f t="shared" si="29"/>
        <v>5415.8061538461534</v>
      </c>
      <c r="I285" s="79">
        <f>AVERAGE($F$239:F285)</f>
        <v>5926.9599999999982</v>
      </c>
      <c r="J285" s="84">
        <f t="shared" si="24"/>
        <v>308201.91999999993</v>
      </c>
      <c r="K285" s="79">
        <f t="shared" si="26"/>
        <v>301330.46999999991</v>
      </c>
      <c r="L285" s="85">
        <f t="shared" si="25"/>
        <v>987.82666666666637</v>
      </c>
    </row>
    <row r="286" spans="1:12" x14ac:dyDescent="0.2">
      <c r="A286" s="83">
        <v>41609</v>
      </c>
      <c r="B286" s="79">
        <v>0</v>
      </c>
      <c r="C286" s="79">
        <v>0</v>
      </c>
      <c r="D286" s="96">
        <v>3547.24</v>
      </c>
      <c r="E286" s="28">
        <f t="shared" si="23"/>
        <v>177.36199999999999</v>
      </c>
      <c r="F286" s="79">
        <f t="shared" si="28"/>
        <v>3547.24</v>
      </c>
      <c r="G286" s="79">
        <f t="shared" si="27"/>
        <v>4053.4249999999997</v>
      </c>
      <c r="H286" s="79">
        <f t="shared" si="29"/>
        <v>5318.2138461538461</v>
      </c>
      <c r="I286" s="79">
        <f>AVERAGE($F$239:F286)</f>
        <v>5877.3824999999988</v>
      </c>
      <c r="J286" s="84">
        <f t="shared" si="24"/>
        <v>305623.88999999996</v>
      </c>
      <c r="K286" s="79">
        <f t="shared" si="26"/>
        <v>299321.96999999991</v>
      </c>
      <c r="L286" s="85">
        <f t="shared" si="25"/>
        <v>979.5637499999998</v>
      </c>
    </row>
    <row r="287" spans="1:12" x14ac:dyDescent="0.2">
      <c r="A287" s="83">
        <v>41616</v>
      </c>
      <c r="B287" s="79">
        <v>0</v>
      </c>
      <c r="C287" s="79">
        <v>0</v>
      </c>
      <c r="D287" s="104">
        <v>5334.15</v>
      </c>
      <c r="E287" s="28">
        <f t="shared" si="23"/>
        <v>266.70749999999998</v>
      </c>
      <c r="F287" s="79">
        <f t="shared" si="28"/>
        <v>5334.15</v>
      </c>
      <c r="G287" s="79">
        <f t="shared" si="27"/>
        <v>4376.7449999999999</v>
      </c>
      <c r="H287" s="79">
        <f t="shared" si="29"/>
        <v>5333.8176923076917</v>
      </c>
      <c r="I287" s="79">
        <f>AVERAGE($F$239:F287)</f>
        <v>5866.2961224489782</v>
      </c>
      <c r="J287" s="84">
        <f t="shared" si="24"/>
        <v>305047.39836734685</v>
      </c>
      <c r="K287" s="79">
        <f t="shared" si="26"/>
        <v>298851.77999999991</v>
      </c>
      <c r="L287" s="85">
        <f t="shared" ref="L287:L344" si="30">+I287/6</f>
        <v>977.71602040816299</v>
      </c>
    </row>
    <row r="288" spans="1:12" x14ac:dyDescent="0.2">
      <c r="A288" s="83">
        <v>41623</v>
      </c>
      <c r="B288" s="79">
        <v>0</v>
      </c>
      <c r="C288" s="79">
        <v>0</v>
      </c>
      <c r="D288" s="96">
        <v>4936.71</v>
      </c>
      <c r="E288" s="28">
        <f t="shared" si="23"/>
        <v>246.83550000000002</v>
      </c>
      <c r="F288" s="79">
        <f t="shared" si="28"/>
        <v>4936.71</v>
      </c>
      <c r="G288" s="79">
        <f t="shared" si="27"/>
        <v>4784.8024999999998</v>
      </c>
      <c r="H288" s="79">
        <f t="shared" si="29"/>
        <v>5354.2792307692307</v>
      </c>
      <c r="I288" s="79">
        <f>AVERAGE($F$239:F288)</f>
        <v>5847.7043999999996</v>
      </c>
      <c r="J288" s="84">
        <f t="shared" si="24"/>
        <v>304080.62880000001</v>
      </c>
      <c r="K288" s="79">
        <f t="shared" si="26"/>
        <v>300841.88999999996</v>
      </c>
      <c r="L288" s="85">
        <f t="shared" si="30"/>
        <v>974.61739999999998</v>
      </c>
    </row>
    <row r="289" spans="1:12" x14ac:dyDescent="0.2">
      <c r="A289" s="83">
        <v>41630</v>
      </c>
      <c r="B289" s="79">
        <v>0</v>
      </c>
      <c r="C289" s="79">
        <v>0</v>
      </c>
      <c r="D289" s="104">
        <v>5563.21</v>
      </c>
      <c r="E289" s="28">
        <f t="shared" si="23"/>
        <v>278.16050000000001</v>
      </c>
      <c r="F289" s="79">
        <f t="shared" si="28"/>
        <v>5563.21</v>
      </c>
      <c r="G289" s="79">
        <f t="shared" si="27"/>
        <v>4845.3274999999994</v>
      </c>
      <c r="H289" s="79">
        <f t="shared" si="29"/>
        <v>5484.7315384615395</v>
      </c>
      <c r="I289" s="79">
        <f>AVERAGE($F$239:F289)</f>
        <v>5842.1260784313727</v>
      </c>
      <c r="J289" s="84">
        <f t="shared" si="24"/>
        <v>303790.55607843137</v>
      </c>
      <c r="K289" s="79">
        <f t="shared" si="26"/>
        <v>301740.45999999996</v>
      </c>
      <c r="L289" s="85">
        <f t="shared" si="30"/>
        <v>973.68767973856211</v>
      </c>
    </row>
    <row r="290" spans="1:12" x14ac:dyDescent="0.2">
      <c r="A290" s="83">
        <v>41637</v>
      </c>
      <c r="B290" s="79">
        <v>0</v>
      </c>
      <c r="C290" s="79">
        <v>0</v>
      </c>
      <c r="D290" s="104">
        <v>3220.76</v>
      </c>
      <c r="E290" s="28">
        <f t="shared" si="23"/>
        <v>161.03800000000001</v>
      </c>
      <c r="F290" s="79">
        <f t="shared" si="28"/>
        <v>3220.76</v>
      </c>
      <c r="G290" s="79">
        <f t="shared" si="27"/>
        <v>4763.7075000000004</v>
      </c>
      <c r="H290" s="79">
        <f t="shared" si="29"/>
        <v>5254.2823076923078</v>
      </c>
      <c r="I290" s="79">
        <f>AVERAGE($F$239:F290)</f>
        <v>5791.7151923076926</v>
      </c>
      <c r="J290" s="84">
        <f t="shared" si="24"/>
        <v>301169.19</v>
      </c>
      <c r="K290" s="93">
        <f t="shared" si="26"/>
        <v>301169.19</v>
      </c>
      <c r="L290" s="94">
        <f t="shared" si="30"/>
        <v>965.28586538461548</v>
      </c>
    </row>
    <row r="291" spans="1:12" x14ac:dyDescent="0.2">
      <c r="A291" s="83">
        <v>41644</v>
      </c>
      <c r="B291" s="79">
        <v>0</v>
      </c>
      <c r="C291" s="79">
        <v>0</v>
      </c>
      <c r="D291" s="96">
        <v>3113.65</v>
      </c>
      <c r="E291" s="28">
        <f t="shared" si="23"/>
        <v>155.6825</v>
      </c>
      <c r="F291" s="79">
        <f t="shared" si="28"/>
        <v>3113.65</v>
      </c>
      <c r="G291" s="79">
        <f t="shared" si="27"/>
        <v>4208.5825000000004</v>
      </c>
      <c r="H291" s="79">
        <f t="shared" si="29"/>
        <v>5042.1207692307689</v>
      </c>
      <c r="I291" s="79">
        <f>AVERAGE($F$291:F291)</f>
        <v>3113.65</v>
      </c>
      <c r="J291" s="84">
        <f t="shared" si="24"/>
        <v>161909.80000000002</v>
      </c>
      <c r="K291" s="79">
        <f t="shared" si="26"/>
        <v>302720.49</v>
      </c>
      <c r="L291" s="85">
        <f t="shared" si="30"/>
        <v>518.94166666666672</v>
      </c>
    </row>
    <row r="292" spans="1:12" x14ac:dyDescent="0.2">
      <c r="A292" s="83">
        <v>41651</v>
      </c>
      <c r="B292" s="79">
        <v>0</v>
      </c>
      <c r="C292" s="79">
        <v>0</v>
      </c>
      <c r="D292" s="104">
        <v>7377.56</v>
      </c>
      <c r="E292" s="28">
        <f t="shared" si="23"/>
        <v>368.87800000000004</v>
      </c>
      <c r="F292" s="79">
        <f t="shared" si="28"/>
        <v>7377.56</v>
      </c>
      <c r="G292" s="79">
        <f t="shared" si="27"/>
        <v>4818.7950000000001</v>
      </c>
      <c r="H292" s="79">
        <f t="shared" si="29"/>
        <v>4902.1923076923076</v>
      </c>
      <c r="I292" s="79">
        <f>AVERAGE($F$291:F292)</f>
        <v>5245.6050000000005</v>
      </c>
      <c r="J292" s="84">
        <f t="shared" si="24"/>
        <v>272771.46000000002</v>
      </c>
      <c r="K292" s="79">
        <f t="shared" si="26"/>
        <v>307436.07</v>
      </c>
      <c r="L292" s="85">
        <f t="shared" si="30"/>
        <v>874.26750000000004</v>
      </c>
    </row>
    <row r="293" spans="1:12" x14ac:dyDescent="0.2">
      <c r="A293" s="83">
        <v>41658</v>
      </c>
      <c r="B293" s="79">
        <v>0</v>
      </c>
      <c r="C293" s="79">
        <v>0</v>
      </c>
      <c r="D293" s="104">
        <v>5621.38</v>
      </c>
      <c r="E293" s="28">
        <f t="shared" si="23"/>
        <v>281.06900000000002</v>
      </c>
      <c r="F293" s="79">
        <f t="shared" si="28"/>
        <v>5621.38</v>
      </c>
      <c r="G293" s="79">
        <f t="shared" si="27"/>
        <v>4833.3375000000005</v>
      </c>
      <c r="H293" s="79">
        <f t="shared" si="29"/>
        <v>4983.8561538461536</v>
      </c>
      <c r="I293" s="79">
        <f>AVERAGE($F$291:F293)</f>
        <v>5370.8633333333337</v>
      </c>
      <c r="J293" s="84">
        <f t="shared" si="24"/>
        <v>279284.89333333337</v>
      </c>
      <c r="K293" s="92">
        <f t="shared" si="26"/>
        <v>308571.39</v>
      </c>
      <c r="L293" s="85">
        <f t="shared" si="30"/>
        <v>895.14388888888891</v>
      </c>
    </row>
    <row r="294" spans="1:12" x14ac:dyDescent="0.2">
      <c r="A294" s="83">
        <v>41665</v>
      </c>
      <c r="B294" s="79">
        <v>0</v>
      </c>
      <c r="C294" s="79">
        <v>0</v>
      </c>
      <c r="D294" s="96">
        <v>6435.39</v>
      </c>
      <c r="E294" s="28">
        <f t="shared" si="23"/>
        <v>321.76950000000005</v>
      </c>
      <c r="F294" s="79">
        <f t="shared" si="28"/>
        <v>6435.39</v>
      </c>
      <c r="G294" s="79">
        <f t="shared" si="27"/>
        <v>5636.9949999999999</v>
      </c>
      <c r="H294" s="79">
        <f t="shared" si="29"/>
        <v>4961.0576923076924</v>
      </c>
      <c r="I294" s="79">
        <f>AVERAGE($F$291:F294)</f>
        <v>5636.9949999999999</v>
      </c>
      <c r="J294" s="84">
        <f t="shared" si="24"/>
        <v>293123.74</v>
      </c>
      <c r="K294" s="79">
        <f t="shared" si="26"/>
        <v>310729.83</v>
      </c>
      <c r="L294" s="85">
        <f t="shared" si="30"/>
        <v>939.49916666666661</v>
      </c>
    </row>
    <row r="295" spans="1:12" x14ac:dyDescent="0.2">
      <c r="A295" s="83">
        <v>41672</v>
      </c>
      <c r="B295" s="79">
        <v>0</v>
      </c>
      <c r="C295" s="79">
        <v>0</v>
      </c>
      <c r="D295" s="104">
        <v>4671.51</v>
      </c>
      <c r="E295" s="28">
        <f t="shared" si="23"/>
        <v>233.57550000000003</v>
      </c>
      <c r="F295" s="79">
        <f t="shared" si="28"/>
        <v>4671.51</v>
      </c>
      <c r="G295" s="79">
        <f t="shared" si="27"/>
        <v>6026.4600000000009</v>
      </c>
      <c r="H295" s="79">
        <f t="shared" si="29"/>
        <v>4806.7707692307686</v>
      </c>
      <c r="I295" s="79">
        <f>AVERAGE($F$291:F295)</f>
        <v>5443.8979999999992</v>
      </c>
      <c r="J295" s="84">
        <f t="shared" si="24"/>
        <v>283082.69599999994</v>
      </c>
      <c r="K295" s="79">
        <f t="shared" si="26"/>
        <v>311891.77000000008</v>
      </c>
      <c r="L295" s="85">
        <f t="shared" si="30"/>
        <v>907.3163333333332</v>
      </c>
    </row>
    <row r="296" spans="1:12" x14ac:dyDescent="0.2">
      <c r="A296" s="83">
        <v>41679</v>
      </c>
      <c r="B296" s="79">
        <v>0</v>
      </c>
      <c r="C296" s="79">
        <v>0</v>
      </c>
      <c r="D296" s="104">
        <v>4521.05</v>
      </c>
      <c r="E296" s="28">
        <f t="shared" si="23"/>
        <v>226.05250000000001</v>
      </c>
      <c r="F296" s="79">
        <f t="shared" si="28"/>
        <v>4521.05</v>
      </c>
      <c r="G296" s="79">
        <f t="shared" si="27"/>
        <v>5312.3324999999995</v>
      </c>
      <c r="H296" s="79">
        <f t="shared" si="29"/>
        <v>4843.707692307692</v>
      </c>
      <c r="I296" s="79">
        <f>AVERAGE($F$291:F296)</f>
        <v>5290.0899999999992</v>
      </c>
      <c r="J296" s="84">
        <f t="shared" si="24"/>
        <v>275084.67999999993</v>
      </c>
      <c r="K296" s="92">
        <f t="shared" si="26"/>
        <v>307625.81000000006</v>
      </c>
      <c r="L296" s="85">
        <f t="shared" si="30"/>
        <v>881.6816666666665</v>
      </c>
    </row>
    <row r="297" spans="1:12" x14ac:dyDescent="0.2">
      <c r="A297" s="83">
        <v>41686</v>
      </c>
      <c r="B297" s="79">
        <v>0</v>
      </c>
      <c r="C297" s="79">
        <v>0</v>
      </c>
      <c r="D297" s="96">
        <v>8005.36</v>
      </c>
      <c r="E297" s="28">
        <f t="shared" si="23"/>
        <v>400.26800000000003</v>
      </c>
      <c r="F297" s="79">
        <f t="shared" si="28"/>
        <v>8005.36</v>
      </c>
      <c r="G297" s="79">
        <f t="shared" si="27"/>
        <v>5908.3275000000003</v>
      </c>
      <c r="H297" s="79">
        <f t="shared" si="29"/>
        <v>5205.3138461538465</v>
      </c>
      <c r="I297" s="79">
        <f>AVERAGE($F$291:F297)</f>
        <v>5677.9857142857136</v>
      </c>
      <c r="J297" s="84">
        <f t="shared" si="24"/>
        <v>295255.25714285712</v>
      </c>
      <c r="K297" s="79">
        <f t="shared" si="26"/>
        <v>308305.73</v>
      </c>
      <c r="L297" s="85">
        <f t="shared" si="30"/>
        <v>946.33095238095223</v>
      </c>
    </row>
    <row r="298" spans="1:12" x14ac:dyDescent="0.2">
      <c r="A298" s="83">
        <v>41693</v>
      </c>
      <c r="B298" s="79">
        <v>0</v>
      </c>
      <c r="C298" s="79">
        <v>0</v>
      </c>
      <c r="D298" s="104">
        <v>11236.61</v>
      </c>
      <c r="E298" s="28">
        <f t="shared" si="23"/>
        <v>561.83050000000003</v>
      </c>
      <c r="F298" s="79">
        <f t="shared" si="28"/>
        <v>11236.61</v>
      </c>
      <c r="G298" s="79">
        <f t="shared" si="27"/>
        <v>7108.6325000000006</v>
      </c>
      <c r="H298" s="79">
        <f t="shared" si="29"/>
        <v>5660.3523076923075</v>
      </c>
      <c r="I298" s="79">
        <f>AVERAGE($F$291:F298)</f>
        <v>6372.8137499999993</v>
      </c>
      <c r="J298" s="84">
        <f t="shared" si="24"/>
        <v>331386.31499999994</v>
      </c>
      <c r="K298" s="79">
        <f t="shared" si="26"/>
        <v>312643.15999999992</v>
      </c>
      <c r="L298" s="85">
        <f t="shared" si="30"/>
        <v>1062.1356249999999</v>
      </c>
    </row>
    <row r="299" spans="1:12" x14ac:dyDescent="0.2">
      <c r="A299" s="83">
        <v>41700</v>
      </c>
      <c r="B299" s="79">
        <v>0</v>
      </c>
      <c r="C299" s="79">
        <v>0</v>
      </c>
      <c r="D299" s="104">
        <v>11864.97</v>
      </c>
      <c r="E299" s="28">
        <f t="shared" si="23"/>
        <v>593.24850000000004</v>
      </c>
      <c r="F299" s="79">
        <f t="shared" si="28"/>
        <v>11864.97</v>
      </c>
      <c r="G299" s="79">
        <f t="shared" si="27"/>
        <v>8906.9974999999995</v>
      </c>
      <c r="H299" s="79">
        <f t="shared" si="29"/>
        <v>6300.1776923076932</v>
      </c>
      <c r="I299" s="79">
        <f>AVERAGE($F$291:F299)</f>
        <v>6983.0533333333333</v>
      </c>
      <c r="J299" s="84">
        <f t="shared" si="24"/>
        <v>363118.77333333332</v>
      </c>
      <c r="K299" s="92">
        <f t="shared" si="26"/>
        <v>316436.86999999994</v>
      </c>
      <c r="L299" s="85">
        <f t="shared" si="30"/>
        <v>1163.8422222222223</v>
      </c>
    </row>
    <row r="300" spans="1:12" x14ac:dyDescent="0.2">
      <c r="A300" s="83">
        <v>41707</v>
      </c>
      <c r="B300" s="79">
        <v>0</v>
      </c>
      <c r="C300" s="79">
        <v>0</v>
      </c>
      <c r="D300" s="104">
        <v>7960.66</v>
      </c>
      <c r="E300" s="28">
        <f t="shared" si="23"/>
        <v>398.03300000000002</v>
      </c>
      <c r="F300" s="79">
        <v>7980.66</v>
      </c>
      <c r="G300" s="79">
        <f t="shared" si="27"/>
        <v>9771.9000000000015</v>
      </c>
      <c r="H300" s="79">
        <f t="shared" si="29"/>
        <v>6503.7553846153851</v>
      </c>
      <c r="I300" s="79">
        <f>AVERAGE($F$291:F300)</f>
        <v>7082.8140000000003</v>
      </c>
      <c r="J300" s="84">
        <f t="shared" si="24"/>
        <v>368306.32800000004</v>
      </c>
      <c r="K300" s="79">
        <f t="shared" si="26"/>
        <v>316860.14999999985</v>
      </c>
      <c r="L300" s="85">
        <f t="shared" si="30"/>
        <v>1180.4690000000001</v>
      </c>
    </row>
    <row r="301" spans="1:12" x14ac:dyDescent="0.2">
      <c r="A301" s="83">
        <v>41714</v>
      </c>
      <c r="B301" s="79">
        <v>0</v>
      </c>
      <c r="C301" s="79">
        <v>0</v>
      </c>
      <c r="D301" s="104">
        <v>6636.72</v>
      </c>
      <c r="E301" s="28">
        <f t="shared" si="23"/>
        <v>331.83600000000001</v>
      </c>
      <c r="F301" s="79">
        <f t="shared" ref="F301:F340" si="31">SUM(B301:D301)</f>
        <v>6636.72</v>
      </c>
      <c r="G301" s="79">
        <f t="shared" si="27"/>
        <v>9429.74</v>
      </c>
      <c r="H301" s="79">
        <f t="shared" si="29"/>
        <v>6634.5253846153846</v>
      </c>
      <c r="I301" s="79">
        <f>AVERAGE($F$291:F301)</f>
        <v>7042.26</v>
      </c>
      <c r="J301" s="84">
        <f t="shared" si="24"/>
        <v>366197.52</v>
      </c>
      <c r="K301" s="79">
        <f t="shared" si="26"/>
        <v>313546.43999999983</v>
      </c>
      <c r="L301" s="85">
        <f t="shared" si="30"/>
        <v>1173.71</v>
      </c>
    </row>
    <row r="302" spans="1:12" x14ac:dyDescent="0.2">
      <c r="A302" s="83">
        <v>41721</v>
      </c>
      <c r="B302" s="79">
        <v>0</v>
      </c>
      <c r="C302" s="79">
        <v>0</v>
      </c>
      <c r="D302" s="104">
        <v>6287.92</v>
      </c>
      <c r="E302" s="28">
        <f t="shared" si="23"/>
        <v>314.39600000000002</v>
      </c>
      <c r="F302" s="79">
        <f t="shared" si="31"/>
        <v>6287.92</v>
      </c>
      <c r="G302" s="79">
        <f t="shared" si="27"/>
        <v>8192.5674999999992</v>
      </c>
      <c r="H302" s="79">
        <f t="shared" si="29"/>
        <v>6690.2723076923085</v>
      </c>
      <c r="I302" s="79">
        <f>AVERAGE($F$291:F302)</f>
        <v>6979.3983333333335</v>
      </c>
      <c r="J302" s="84">
        <f t="shared" si="24"/>
        <v>362928.71333333332</v>
      </c>
      <c r="K302" s="92">
        <f t="shared" si="26"/>
        <v>311688.65999999986</v>
      </c>
      <c r="L302" s="85">
        <f t="shared" si="30"/>
        <v>1163.2330555555557</v>
      </c>
    </row>
    <row r="303" spans="1:12" x14ac:dyDescent="0.2">
      <c r="A303" s="83">
        <v>41728</v>
      </c>
      <c r="B303" s="79">
        <v>0</v>
      </c>
      <c r="C303" s="79">
        <v>0</v>
      </c>
      <c r="D303" s="104">
        <v>6448.94</v>
      </c>
      <c r="E303" s="28">
        <f t="shared" si="23"/>
        <v>322.447</v>
      </c>
      <c r="F303" s="79">
        <f t="shared" si="31"/>
        <v>6448.94</v>
      </c>
      <c r="G303" s="79">
        <f t="shared" si="27"/>
        <v>6838.56</v>
      </c>
      <c r="H303" s="79">
        <f t="shared" si="29"/>
        <v>6938.5938461538462</v>
      </c>
      <c r="I303" s="79">
        <f>AVERAGE($F$291:F303)</f>
        <v>6938.5938461538462</v>
      </c>
      <c r="J303" s="84">
        <f t="shared" si="24"/>
        <v>360806.88</v>
      </c>
      <c r="K303" s="79">
        <f t="shared" si="26"/>
        <v>309492.85999999981</v>
      </c>
      <c r="L303" s="85">
        <f t="shared" si="30"/>
        <v>1156.4323076923076</v>
      </c>
    </row>
    <row r="304" spans="1:12" x14ac:dyDescent="0.2">
      <c r="A304" s="83">
        <v>41735</v>
      </c>
      <c r="B304" s="79">
        <v>0</v>
      </c>
      <c r="C304" s="79">
        <v>0</v>
      </c>
      <c r="D304" s="104">
        <v>9121.74</v>
      </c>
      <c r="E304" s="28">
        <f t="shared" si="23"/>
        <v>456.08699999999999</v>
      </c>
      <c r="F304" s="79">
        <f t="shared" si="31"/>
        <v>9121.74</v>
      </c>
      <c r="G304" s="79">
        <f t="shared" si="27"/>
        <v>7123.83</v>
      </c>
      <c r="H304" s="79">
        <f t="shared" si="29"/>
        <v>7400.754615384616</v>
      </c>
      <c r="I304" s="79">
        <f>AVERAGE($F$291:F304)</f>
        <v>7094.5328571428572</v>
      </c>
      <c r="J304" s="84">
        <f t="shared" si="24"/>
        <v>368915.70857142855</v>
      </c>
      <c r="K304" s="79">
        <f t="shared" si="26"/>
        <v>310513.41999999987</v>
      </c>
      <c r="L304" s="85">
        <f t="shared" si="30"/>
        <v>1182.4221428571429</v>
      </c>
    </row>
    <row r="305" spans="1:12" x14ac:dyDescent="0.2">
      <c r="A305" s="83">
        <v>41742</v>
      </c>
      <c r="B305" s="79">
        <v>0</v>
      </c>
      <c r="C305" s="79">
        <v>0</v>
      </c>
      <c r="D305" s="104">
        <v>10769.89</v>
      </c>
      <c r="E305" s="28">
        <f t="shared" si="23"/>
        <v>538.49450000000002</v>
      </c>
      <c r="F305" s="79">
        <f t="shared" si="31"/>
        <v>10769.89</v>
      </c>
      <c r="G305" s="79">
        <f t="shared" si="27"/>
        <v>8157.1224999999995</v>
      </c>
      <c r="H305" s="79">
        <f t="shared" si="29"/>
        <v>7661.7030769230778</v>
      </c>
      <c r="I305" s="79">
        <f>AVERAGE($F$291:F305)</f>
        <v>7339.5566666666673</v>
      </c>
      <c r="J305" s="84">
        <f t="shared" si="24"/>
        <v>381656.94666666671</v>
      </c>
      <c r="K305" s="92">
        <f t="shared" si="26"/>
        <v>316918.68999999989</v>
      </c>
      <c r="L305" s="85">
        <f t="shared" si="30"/>
        <v>1223.2594444444446</v>
      </c>
    </row>
    <row r="306" spans="1:12" x14ac:dyDescent="0.2">
      <c r="A306" s="83">
        <v>41749</v>
      </c>
      <c r="B306" s="79">
        <v>0</v>
      </c>
      <c r="C306" s="79">
        <v>0</v>
      </c>
      <c r="D306" s="104">
        <v>7447.59</v>
      </c>
      <c r="E306" s="28">
        <f t="shared" si="23"/>
        <v>372.37950000000001</v>
      </c>
      <c r="F306" s="79">
        <f t="shared" si="31"/>
        <v>7447.59</v>
      </c>
      <c r="G306" s="79">
        <f t="shared" si="27"/>
        <v>8447.0400000000009</v>
      </c>
      <c r="H306" s="79">
        <f t="shared" si="29"/>
        <v>7802.1807692307693</v>
      </c>
      <c r="I306" s="79">
        <f>AVERAGE($F$291:F306)</f>
        <v>7346.3087500000001</v>
      </c>
      <c r="J306" s="84">
        <f t="shared" si="24"/>
        <v>382008.05499999999</v>
      </c>
      <c r="K306" s="79">
        <f t="shared" si="26"/>
        <v>316558.05</v>
      </c>
      <c r="L306" s="85">
        <f t="shared" si="30"/>
        <v>1224.3847916666666</v>
      </c>
    </row>
    <row r="307" spans="1:12" x14ac:dyDescent="0.2">
      <c r="A307" s="83">
        <v>41756</v>
      </c>
      <c r="B307" s="79">
        <v>0</v>
      </c>
      <c r="C307" s="79">
        <v>0</v>
      </c>
      <c r="D307" s="104">
        <v>8953.76</v>
      </c>
      <c r="E307" s="28">
        <f t="shared" si="23"/>
        <v>447.68800000000005</v>
      </c>
      <c r="F307" s="79">
        <f t="shared" si="31"/>
        <v>8953.76</v>
      </c>
      <c r="G307" s="79">
        <f t="shared" si="27"/>
        <v>9073.244999999999</v>
      </c>
      <c r="H307" s="79">
        <f t="shared" si="29"/>
        <v>7995.9015384615386</v>
      </c>
      <c r="I307" s="79">
        <f>AVERAGE($F$291:F307)</f>
        <v>7440.8647058823526</v>
      </c>
      <c r="J307" s="84">
        <f t="shared" si="24"/>
        <v>386924.96470588236</v>
      </c>
      <c r="K307" s="79">
        <f t="shared" si="26"/>
        <v>320641.07999999996</v>
      </c>
      <c r="L307" s="85">
        <f t="shared" si="30"/>
        <v>1240.1441176470587</v>
      </c>
    </row>
    <row r="308" spans="1:12" x14ac:dyDescent="0.2">
      <c r="A308" s="83">
        <v>41763</v>
      </c>
      <c r="B308" s="79">
        <v>0</v>
      </c>
      <c r="C308" s="79">
        <v>0</v>
      </c>
      <c r="D308" s="104">
        <v>7952.93</v>
      </c>
      <c r="E308" s="28">
        <f t="shared" si="23"/>
        <v>397.64650000000006</v>
      </c>
      <c r="F308" s="79">
        <f t="shared" si="31"/>
        <v>7952.93</v>
      </c>
      <c r="G308" s="79">
        <f t="shared" si="27"/>
        <v>8781.0424999999996</v>
      </c>
      <c r="H308" s="79">
        <f t="shared" si="29"/>
        <v>8248.3184615384598</v>
      </c>
      <c r="I308" s="79">
        <f>AVERAGE($F$291:F308)</f>
        <v>7469.3127777777781</v>
      </c>
      <c r="J308" s="84">
        <f t="shared" si="24"/>
        <v>388404.26444444444</v>
      </c>
      <c r="K308" s="92">
        <f t="shared" si="26"/>
        <v>323871.74</v>
      </c>
      <c r="L308" s="85">
        <f t="shared" si="30"/>
        <v>1244.8854629629629</v>
      </c>
    </row>
    <row r="309" spans="1:12" x14ac:dyDescent="0.2">
      <c r="A309" s="83">
        <v>41770</v>
      </c>
      <c r="B309" s="79">
        <v>0</v>
      </c>
      <c r="C309" s="79">
        <v>0</v>
      </c>
      <c r="D309" s="104">
        <v>6268.59</v>
      </c>
      <c r="E309" s="28">
        <f t="shared" si="23"/>
        <v>313.42950000000002</v>
      </c>
      <c r="F309" s="79">
        <f t="shared" si="31"/>
        <v>6268.59</v>
      </c>
      <c r="G309" s="79">
        <f t="shared" si="27"/>
        <v>7655.7174999999997</v>
      </c>
      <c r="H309" s="79">
        <f t="shared" si="29"/>
        <v>8382.744615384614</v>
      </c>
      <c r="I309" s="79">
        <f>AVERAGE($F$291:F309)</f>
        <v>7406.1168421052635</v>
      </c>
      <c r="J309" s="84">
        <f t="shared" si="24"/>
        <v>385118.07578947372</v>
      </c>
      <c r="K309" s="79">
        <f t="shared" si="26"/>
        <v>321108.32000000007</v>
      </c>
      <c r="L309" s="85">
        <f t="shared" si="30"/>
        <v>1234.3528070175439</v>
      </c>
    </row>
    <row r="310" spans="1:12" x14ac:dyDescent="0.2">
      <c r="A310" s="83">
        <v>41777</v>
      </c>
      <c r="B310" s="79">
        <v>0</v>
      </c>
      <c r="C310" s="79">
        <v>0</v>
      </c>
      <c r="D310" s="104">
        <v>7912.8</v>
      </c>
      <c r="E310" s="28">
        <f t="shared" si="23"/>
        <v>395.64000000000004</v>
      </c>
      <c r="F310" s="79">
        <f t="shared" si="31"/>
        <v>7912.8</v>
      </c>
      <c r="G310" s="79">
        <f t="shared" si="27"/>
        <v>7772.02</v>
      </c>
      <c r="H310" s="79">
        <f t="shared" si="29"/>
        <v>8375.6246153846132</v>
      </c>
      <c r="I310" s="79">
        <f>AVERAGE($F$291:F310)</f>
        <v>7431.4509999999991</v>
      </c>
      <c r="J310" s="84">
        <f t="shared" si="24"/>
        <v>386435.45199999993</v>
      </c>
      <c r="K310" s="79">
        <f t="shared" si="26"/>
        <v>321658.22000000003</v>
      </c>
      <c r="L310" s="85">
        <f t="shared" si="30"/>
        <v>1238.5751666666665</v>
      </c>
    </row>
    <row r="311" spans="1:12" x14ac:dyDescent="0.2">
      <c r="A311" s="83">
        <v>41784</v>
      </c>
      <c r="B311" s="79">
        <v>0</v>
      </c>
      <c r="C311" s="79">
        <v>0</v>
      </c>
      <c r="D311" s="104">
        <v>5980.6</v>
      </c>
      <c r="E311" s="28">
        <f t="shared" si="23"/>
        <v>299.03000000000003</v>
      </c>
      <c r="F311" s="79">
        <f t="shared" si="31"/>
        <v>5980.6</v>
      </c>
      <c r="G311" s="79">
        <f t="shared" si="27"/>
        <v>7028.73</v>
      </c>
      <c r="H311" s="79">
        <f t="shared" si="29"/>
        <v>7971.3161538461536</v>
      </c>
      <c r="I311" s="79">
        <f>AVERAGE($F$291:F311)</f>
        <v>7362.3628571428571</v>
      </c>
      <c r="J311" s="84">
        <f t="shared" si="24"/>
        <v>382842.86857142858</v>
      </c>
      <c r="K311" s="92">
        <f t="shared" ref="K311:K344" si="32">SUM(F260:F311)</f>
        <v>322309.97000000003</v>
      </c>
      <c r="L311" s="85">
        <f t="shared" si="30"/>
        <v>1227.0604761904763</v>
      </c>
    </row>
    <row r="312" spans="1:12" x14ac:dyDescent="0.2">
      <c r="A312" s="83">
        <v>41791</v>
      </c>
      <c r="B312" s="79">
        <v>0</v>
      </c>
      <c r="C312" s="79">
        <v>0</v>
      </c>
      <c r="D312" s="104">
        <v>6076.78</v>
      </c>
      <c r="E312" s="28">
        <f t="shared" si="23"/>
        <v>303.839</v>
      </c>
      <c r="F312" s="79">
        <f t="shared" si="31"/>
        <v>6076.78</v>
      </c>
      <c r="G312" s="79">
        <f t="shared" si="27"/>
        <v>6559.6924999999992</v>
      </c>
      <c r="H312" s="79">
        <f t="shared" si="29"/>
        <v>7526.0707692307706</v>
      </c>
      <c r="I312" s="79">
        <f>AVERAGE($F$291:F312)</f>
        <v>7303.9272727272728</v>
      </c>
      <c r="J312" s="84">
        <f t="shared" si="24"/>
        <v>379804.2181818182</v>
      </c>
      <c r="K312" s="79">
        <f t="shared" si="32"/>
        <v>320375.28000000003</v>
      </c>
      <c r="L312" s="85">
        <f t="shared" si="30"/>
        <v>1217.3212121212121</v>
      </c>
    </row>
    <row r="313" spans="1:12" x14ac:dyDescent="0.2">
      <c r="A313" s="83">
        <v>41798</v>
      </c>
      <c r="B313" s="79">
        <v>0</v>
      </c>
      <c r="C313" s="79">
        <v>0</v>
      </c>
      <c r="D313" s="104">
        <v>6432.66</v>
      </c>
      <c r="E313" s="28">
        <f t="shared" si="23"/>
        <v>321.63300000000004</v>
      </c>
      <c r="F313" s="79">
        <f t="shared" si="31"/>
        <v>6432.66</v>
      </c>
      <c r="G313" s="79">
        <f t="shared" si="27"/>
        <v>6600.71</v>
      </c>
      <c r="H313" s="79">
        <f t="shared" si="29"/>
        <v>7406.9938461538468</v>
      </c>
      <c r="I313" s="79">
        <f>AVERAGE($F$291:F313)</f>
        <v>7266.0460869565213</v>
      </c>
      <c r="J313" s="84">
        <f t="shared" si="24"/>
        <v>377834.39652173908</v>
      </c>
      <c r="K313" s="79">
        <f t="shared" si="32"/>
        <v>322450.92000000004</v>
      </c>
      <c r="L313" s="85">
        <f t="shared" si="30"/>
        <v>1211.0076811594201</v>
      </c>
    </row>
    <row r="314" spans="1:12" x14ac:dyDescent="0.2">
      <c r="A314" s="83">
        <v>41805</v>
      </c>
      <c r="B314" s="79">
        <v>0</v>
      </c>
      <c r="C314" s="79">
        <v>0</v>
      </c>
      <c r="D314" s="104">
        <v>7848.78</v>
      </c>
      <c r="E314" s="28">
        <f t="shared" si="23"/>
        <v>392.43900000000002</v>
      </c>
      <c r="F314" s="79">
        <f t="shared" si="31"/>
        <v>7848.78</v>
      </c>
      <c r="G314" s="79">
        <f t="shared" si="27"/>
        <v>6584.7049999999999</v>
      </c>
      <c r="H314" s="79">
        <f t="shared" si="29"/>
        <v>7500.2292307692314</v>
      </c>
      <c r="I314" s="79">
        <f>AVERAGE($F$291:F314)</f>
        <v>7290.3266666666668</v>
      </c>
      <c r="J314" s="84">
        <f t="shared" si="24"/>
        <v>379096.98666666669</v>
      </c>
      <c r="K314" s="92">
        <f t="shared" si="32"/>
        <v>324003.34000000008</v>
      </c>
      <c r="L314" s="85">
        <f t="shared" si="30"/>
        <v>1215.0544444444445</v>
      </c>
    </row>
    <row r="315" spans="1:12" x14ac:dyDescent="0.2">
      <c r="A315" s="83">
        <v>41812</v>
      </c>
      <c r="B315" s="79">
        <v>0</v>
      </c>
      <c r="C315" s="79">
        <v>0</v>
      </c>
      <c r="D315" s="104">
        <v>4095.79</v>
      </c>
      <c r="E315" s="28">
        <f t="shared" si="23"/>
        <v>204.7895</v>
      </c>
      <c r="F315" s="79">
        <f t="shared" si="31"/>
        <v>4095.79</v>
      </c>
      <c r="G315" s="79">
        <f t="shared" si="27"/>
        <v>6113.5024999999996</v>
      </c>
      <c r="H315" s="79">
        <f t="shared" si="29"/>
        <v>7331.6038461538465</v>
      </c>
      <c r="I315" s="79">
        <f>AVERAGE($F$291:F315)</f>
        <v>7162.5452000000005</v>
      </c>
      <c r="J315" s="84">
        <f t="shared" si="24"/>
        <v>372452.3504</v>
      </c>
      <c r="K315" s="79">
        <f t="shared" si="32"/>
        <v>321577.51</v>
      </c>
      <c r="L315" s="85">
        <f t="shared" si="30"/>
        <v>1193.7575333333334</v>
      </c>
    </row>
    <row r="316" spans="1:12" x14ac:dyDescent="0.2">
      <c r="A316" s="83">
        <v>41819</v>
      </c>
      <c r="B316" s="79">
        <v>0</v>
      </c>
      <c r="C316" s="79">
        <v>0</v>
      </c>
      <c r="D316" s="104">
        <v>6946.69</v>
      </c>
      <c r="E316" s="28">
        <f t="shared" si="23"/>
        <v>347.33449999999999</v>
      </c>
      <c r="F316" s="79">
        <f t="shared" si="31"/>
        <v>6946.69</v>
      </c>
      <c r="G316" s="79">
        <f t="shared" si="27"/>
        <v>6330.98</v>
      </c>
      <c r="H316" s="79">
        <f t="shared" si="29"/>
        <v>7369.8923076923083</v>
      </c>
      <c r="I316" s="79">
        <f>AVERAGE($F$291:F316)</f>
        <v>7154.2430769230768</v>
      </c>
      <c r="J316" s="84">
        <f t="shared" si="24"/>
        <v>372020.64</v>
      </c>
      <c r="K316" s="79">
        <f t="shared" si="32"/>
        <v>321764.98000000004</v>
      </c>
      <c r="L316" s="85">
        <f t="shared" si="30"/>
        <v>1192.3738461538462</v>
      </c>
    </row>
    <row r="317" spans="1:12" x14ac:dyDescent="0.2">
      <c r="A317" s="83">
        <v>41826</v>
      </c>
      <c r="B317" s="79">
        <v>0</v>
      </c>
      <c r="C317" s="79">
        <v>0</v>
      </c>
      <c r="D317" s="104">
        <v>4690.82</v>
      </c>
      <c r="E317" s="28">
        <f t="shared" si="23"/>
        <v>234.541</v>
      </c>
      <c r="F317" s="79">
        <f t="shared" si="31"/>
        <v>4690.82</v>
      </c>
      <c r="G317" s="79">
        <f t="shared" si="27"/>
        <v>5895.5199999999995</v>
      </c>
      <c r="H317" s="79">
        <f t="shared" si="29"/>
        <v>7029.0523076923073</v>
      </c>
      <c r="I317" s="79">
        <f>AVERAGE($F$291:F317)</f>
        <v>7063.0051851851858</v>
      </c>
      <c r="J317" s="84">
        <f t="shared" si="24"/>
        <v>367276.26962962968</v>
      </c>
      <c r="K317" s="92">
        <f t="shared" si="32"/>
        <v>321123.20000000007</v>
      </c>
      <c r="L317" s="85">
        <f t="shared" si="30"/>
        <v>1177.1675308641977</v>
      </c>
    </row>
    <row r="318" spans="1:12" x14ac:dyDescent="0.2">
      <c r="A318" s="83">
        <v>41833</v>
      </c>
      <c r="B318" s="79">
        <v>0</v>
      </c>
      <c r="C318" s="79">
        <v>0</v>
      </c>
      <c r="D318" s="104">
        <v>7901.99</v>
      </c>
      <c r="E318" s="28">
        <f t="shared" si="23"/>
        <v>395.09950000000003</v>
      </c>
      <c r="F318" s="79">
        <f t="shared" si="31"/>
        <v>7901.99</v>
      </c>
      <c r="G318" s="79">
        <f t="shared" si="27"/>
        <v>5908.8225000000002</v>
      </c>
      <c r="H318" s="79">
        <f t="shared" si="29"/>
        <v>6808.4446153846138</v>
      </c>
      <c r="I318" s="79">
        <f>AVERAGE($F$291:F318)</f>
        <v>7092.9689285714285</v>
      </c>
      <c r="J318" s="84">
        <f t="shared" si="24"/>
        <v>368834.3842857143</v>
      </c>
      <c r="K318" s="79">
        <f t="shared" si="32"/>
        <v>324574.42</v>
      </c>
      <c r="L318" s="85">
        <f t="shared" si="30"/>
        <v>1182.1614880952382</v>
      </c>
    </row>
    <row r="319" spans="1:12" x14ac:dyDescent="0.2">
      <c r="A319" s="83">
        <v>41840</v>
      </c>
      <c r="B319" s="79">
        <v>0</v>
      </c>
      <c r="C319" s="79">
        <v>0</v>
      </c>
      <c r="D319" s="104">
        <v>7468.4666666666699</v>
      </c>
      <c r="E319" s="28">
        <f t="shared" si="23"/>
        <v>373.42333333333352</v>
      </c>
      <c r="F319" s="79">
        <f t="shared" si="31"/>
        <v>7468.4666666666699</v>
      </c>
      <c r="G319" s="79">
        <f t="shared" si="27"/>
        <v>6751.9916666666677</v>
      </c>
      <c r="H319" s="79">
        <f t="shared" si="29"/>
        <v>6810.0505128205123</v>
      </c>
      <c r="I319" s="79">
        <f>AVERAGE($F$291:F319)</f>
        <v>7105.9171264367824</v>
      </c>
      <c r="J319" s="84">
        <f t="shared" si="24"/>
        <v>369507.6905747127</v>
      </c>
      <c r="K319" s="79">
        <f t="shared" si="32"/>
        <v>328262.54666666669</v>
      </c>
      <c r="L319" s="85">
        <f t="shared" si="30"/>
        <v>1184.319521072797</v>
      </c>
    </row>
    <row r="320" spans="1:12" x14ac:dyDescent="0.2">
      <c r="A320" s="83">
        <v>41847</v>
      </c>
      <c r="B320" s="79">
        <v>0</v>
      </c>
      <c r="C320" s="79">
        <v>0</v>
      </c>
      <c r="D320" s="104">
        <v>4625.6499999999996</v>
      </c>
      <c r="E320" s="28">
        <f t="shared" si="23"/>
        <v>231.2825</v>
      </c>
      <c r="F320" s="79">
        <f t="shared" si="31"/>
        <v>4625.6499999999996</v>
      </c>
      <c r="G320" s="79">
        <f t="shared" si="27"/>
        <v>6171.7316666666666</v>
      </c>
      <c r="H320" s="79">
        <f t="shared" si="29"/>
        <v>6477.1189743589748</v>
      </c>
      <c r="I320" s="79">
        <f>AVERAGE($F$291:F320)</f>
        <v>7023.2415555555554</v>
      </c>
      <c r="J320" s="84">
        <f t="shared" si="24"/>
        <v>365208.5608888889</v>
      </c>
      <c r="K320" s="92">
        <f t="shared" si="32"/>
        <v>328580.46666666667</v>
      </c>
      <c r="L320" s="85">
        <f t="shared" si="30"/>
        <v>1170.5402592592593</v>
      </c>
    </row>
    <row r="321" spans="1:12" x14ac:dyDescent="0.2">
      <c r="A321" s="83">
        <v>41854</v>
      </c>
      <c r="B321" s="79">
        <v>0</v>
      </c>
      <c r="C321" s="79">
        <v>0</v>
      </c>
      <c r="D321" s="104">
        <v>4999.2</v>
      </c>
      <c r="E321" s="28">
        <f t="shared" si="23"/>
        <v>249.96</v>
      </c>
      <c r="F321" s="79">
        <f t="shared" si="31"/>
        <v>4999.2</v>
      </c>
      <c r="G321" s="79">
        <f t="shared" si="27"/>
        <v>6248.8266666666668</v>
      </c>
      <c r="H321" s="79">
        <f t="shared" si="29"/>
        <v>6249.9089743589739</v>
      </c>
      <c r="I321" s="79">
        <f>AVERAGE($F$291:F321)</f>
        <v>6957.9498924731188</v>
      </c>
      <c r="J321" s="84">
        <f t="shared" si="24"/>
        <v>361813.39440860215</v>
      </c>
      <c r="K321" s="79">
        <f t="shared" si="32"/>
        <v>326270.03666666668</v>
      </c>
      <c r="L321" s="85">
        <f t="shared" si="30"/>
        <v>1159.6583154121865</v>
      </c>
    </row>
    <row r="322" spans="1:12" x14ac:dyDescent="0.2">
      <c r="A322" s="83">
        <v>41861</v>
      </c>
      <c r="B322" s="79">
        <v>0</v>
      </c>
      <c r="C322" s="79">
        <v>0</v>
      </c>
      <c r="D322" s="104">
        <v>8660.57</v>
      </c>
      <c r="E322" s="28">
        <f t="shared" si="23"/>
        <v>433.02850000000001</v>
      </c>
      <c r="F322" s="79">
        <f t="shared" si="31"/>
        <v>8660.57</v>
      </c>
      <c r="G322" s="79">
        <f t="shared" si="27"/>
        <v>6438.4716666666673</v>
      </c>
      <c r="H322" s="79">
        <f t="shared" si="29"/>
        <v>6433.9074358974358</v>
      </c>
      <c r="I322" s="79">
        <f>AVERAGE($F$291:F322)</f>
        <v>7011.1567708333341</v>
      </c>
      <c r="J322" s="84">
        <f t="shared" si="24"/>
        <v>364580.15208333335</v>
      </c>
      <c r="K322" s="79">
        <f t="shared" si="32"/>
        <v>329469.44666666666</v>
      </c>
      <c r="L322" s="85">
        <f t="shared" si="30"/>
        <v>1168.5261284722224</v>
      </c>
    </row>
    <row r="323" spans="1:12" x14ac:dyDescent="0.2">
      <c r="A323" s="83">
        <v>41868</v>
      </c>
      <c r="B323" s="79">
        <v>0</v>
      </c>
      <c r="C323" s="79">
        <v>0</v>
      </c>
      <c r="D323" s="104">
        <v>5349.08</v>
      </c>
      <c r="E323" s="28">
        <f t="shared" si="23"/>
        <v>267.45400000000001</v>
      </c>
      <c r="F323" s="79">
        <f t="shared" si="31"/>
        <v>5349.08</v>
      </c>
      <c r="G323" s="79">
        <f t="shared" si="27"/>
        <v>5908.625</v>
      </c>
      <c r="H323" s="79">
        <f t="shared" si="29"/>
        <v>6236.6982051282057</v>
      </c>
      <c r="I323" s="79">
        <f>AVERAGE($F$291:F323)</f>
        <v>6960.7908080808083</v>
      </c>
      <c r="J323" s="84">
        <f t="shared" si="24"/>
        <v>361961.12202020205</v>
      </c>
      <c r="K323" s="92">
        <f t="shared" si="32"/>
        <v>329377.1766666667</v>
      </c>
      <c r="L323" s="85">
        <f t="shared" si="30"/>
        <v>1160.1318013468015</v>
      </c>
    </row>
    <row r="324" spans="1:12" x14ac:dyDescent="0.2">
      <c r="A324" s="83">
        <v>41875</v>
      </c>
      <c r="B324" s="79">
        <v>0</v>
      </c>
      <c r="C324" s="79">
        <v>0</v>
      </c>
      <c r="D324" s="104">
        <v>6456.51</v>
      </c>
      <c r="E324" s="28">
        <f t="shared" si="23"/>
        <v>322.82550000000003</v>
      </c>
      <c r="F324" s="79">
        <f t="shared" si="31"/>
        <v>6456.51</v>
      </c>
      <c r="G324" s="79">
        <f t="shared" si="27"/>
        <v>6366.34</v>
      </c>
      <c r="H324" s="79">
        <f t="shared" si="29"/>
        <v>6273.3066666666664</v>
      </c>
      <c r="I324" s="79">
        <f>AVERAGE($F$291:F324)</f>
        <v>6945.9590196078434</v>
      </c>
      <c r="J324" s="84">
        <f t="shared" si="24"/>
        <v>361189.86901960784</v>
      </c>
      <c r="K324" s="79">
        <f t="shared" si="32"/>
        <v>329170.15666666673</v>
      </c>
      <c r="L324" s="85">
        <f t="shared" si="30"/>
        <v>1157.6598366013072</v>
      </c>
    </row>
    <row r="325" spans="1:12" x14ac:dyDescent="0.2">
      <c r="A325" s="83">
        <v>41882</v>
      </c>
      <c r="B325" s="79">
        <v>0</v>
      </c>
      <c r="C325" s="79">
        <v>0</v>
      </c>
      <c r="D325" s="104">
        <v>6075.73</v>
      </c>
      <c r="E325" s="28">
        <f t="shared" si="23"/>
        <v>303.78649999999999</v>
      </c>
      <c r="F325" s="79">
        <f t="shared" si="31"/>
        <v>6075.73</v>
      </c>
      <c r="G325" s="79">
        <f t="shared" si="27"/>
        <v>6635.4724999999999</v>
      </c>
      <c r="H325" s="79">
        <f t="shared" si="29"/>
        <v>6273.2258974358956</v>
      </c>
      <c r="I325" s="79">
        <f>AVERAGE($F$291:F325)</f>
        <v>6921.0953333333346</v>
      </c>
      <c r="J325" s="84">
        <f t="shared" si="24"/>
        <v>359896.95733333338</v>
      </c>
      <c r="K325" s="79">
        <f t="shared" si="32"/>
        <v>330429.94666666671</v>
      </c>
      <c r="L325" s="85">
        <f t="shared" si="30"/>
        <v>1153.5158888888891</v>
      </c>
    </row>
    <row r="326" spans="1:12" x14ac:dyDescent="0.2">
      <c r="A326" s="83">
        <v>41889</v>
      </c>
      <c r="B326" s="79">
        <v>0</v>
      </c>
      <c r="C326" s="79">
        <v>0</v>
      </c>
      <c r="D326" s="104">
        <v>5547.07</v>
      </c>
      <c r="E326" s="28">
        <f t="shared" si="23"/>
        <v>277.3535</v>
      </c>
      <c r="F326" s="79">
        <f t="shared" si="31"/>
        <v>5547.07</v>
      </c>
      <c r="G326" s="79">
        <f t="shared" si="27"/>
        <v>5857.0974999999999</v>
      </c>
      <c r="H326" s="79">
        <f t="shared" si="29"/>
        <v>6205.1035897435886</v>
      </c>
      <c r="I326" s="79">
        <f>AVERAGE($F$291:F326)</f>
        <v>6882.9279629629636</v>
      </c>
      <c r="J326" s="84">
        <f t="shared" si="24"/>
        <v>357912.2540740741</v>
      </c>
      <c r="K326" s="92">
        <f t="shared" si="32"/>
        <v>330845.71666666673</v>
      </c>
      <c r="L326" s="85">
        <f t="shared" si="30"/>
        <v>1147.1546604938274</v>
      </c>
    </row>
    <row r="327" spans="1:12" x14ac:dyDescent="0.2">
      <c r="A327" s="83">
        <v>41896</v>
      </c>
      <c r="B327" s="79">
        <v>0</v>
      </c>
      <c r="C327" s="79">
        <v>0</v>
      </c>
      <c r="D327" s="104">
        <v>5639.49</v>
      </c>
      <c r="E327" s="28">
        <f t="shared" si="23"/>
        <v>281.97449999999998</v>
      </c>
      <c r="F327" s="79">
        <f t="shared" si="31"/>
        <v>5639.49</v>
      </c>
      <c r="G327" s="79">
        <f t="shared" ref="G327:G344" si="33">AVERAGE(F324:F327)</f>
        <v>5929.6999999999989</v>
      </c>
      <c r="H327" s="79">
        <f t="shared" si="29"/>
        <v>6035.1582051282066</v>
      </c>
      <c r="I327" s="79">
        <f>AVERAGE($F$291:F327)</f>
        <v>6849.3215315315319</v>
      </c>
      <c r="J327" s="84">
        <f t="shared" si="24"/>
        <v>356164.71963963966</v>
      </c>
      <c r="K327" s="79">
        <f t="shared" si="32"/>
        <v>331814.4966666667</v>
      </c>
      <c r="L327" s="85">
        <f t="shared" si="30"/>
        <v>1141.5535885885886</v>
      </c>
    </row>
    <row r="328" spans="1:12" x14ac:dyDescent="0.2">
      <c r="A328" s="83">
        <v>41903</v>
      </c>
      <c r="B328" s="79">
        <v>0</v>
      </c>
      <c r="C328" s="79">
        <v>0</v>
      </c>
      <c r="D328" s="104">
        <v>5244.58</v>
      </c>
      <c r="E328" s="28">
        <f t="shared" si="23"/>
        <v>262.22899999999998</v>
      </c>
      <c r="F328" s="79">
        <f t="shared" si="31"/>
        <v>5244.58</v>
      </c>
      <c r="G328" s="79">
        <f t="shared" si="33"/>
        <v>5626.7175000000007</v>
      </c>
      <c r="H328" s="79">
        <f t="shared" si="29"/>
        <v>6123.5266666666676</v>
      </c>
      <c r="I328" s="79">
        <f>AVERAGE($F$291:F328)</f>
        <v>6807.0914912280705</v>
      </c>
      <c r="J328" s="84">
        <f t="shared" si="24"/>
        <v>353968.75754385965</v>
      </c>
      <c r="K328" s="79">
        <f t="shared" si="32"/>
        <v>333191.7466666667</v>
      </c>
      <c r="L328" s="85">
        <f t="shared" si="30"/>
        <v>1134.5152485380117</v>
      </c>
    </row>
    <row r="329" spans="1:12" x14ac:dyDescent="0.2">
      <c r="A329" s="83">
        <v>41910</v>
      </c>
      <c r="B329" s="79">
        <v>0</v>
      </c>
      <c r="C329" s="79">
        <v>0</v>
      </c>
      <c r="D329" s="104">
        <v>8961.34</v>
      </c>
      <c r="E329" s="28">
        <f>+D329*0.05</f>
        <v>448.06700000000001</v>
      </c>
      <c r="F329" s="79">
        <f t="shared" si="31"/>
        <v>8961.34</v>
      </c>
      <c r="G329" s="79">
        <f t="shared" si="33"/>
        <v>6348.12</v>
      </c>
      <c r="H329" s="79">
        <f t="shared" si="29"/>
        <v>6278.499743589744</v>
      </c>
      <c r="I329" s="79">
        <f>AVERAGE($F$291:F329)</f>
        <v>6862.3286324786332</v>
      </c>
      <c r="J329" s="84">
        <f>+I329*52</f>
        <v>356841.08888888895</v>
      </c>
      <c r="K329" s="92">
        <f t="shared" si="32"/>
        <v>335936.48666666681</v>
      </c>
      <c r="L329" s="85">
        <f t="shared" si="30"/>
        <v>1143.7214387464389</v>
      </c>
    </row>
    <row r="330" spans="1:12" x14ac:dyDescent="0.2">
      <c r="A330" s="83">
        <v>41917</v>
      </c>
      <c r="B330" s="79">
        <v>0</v>
      </c>
      <c r="C330" s="79">
        <v>0</v>
      </c>
      <c r="D330" s="104">
        <v>18015.52</v>
      </c>
      <c r="E330" s="28">
        <f t="shared" si="23"/>
        <v>900.77600000000007</v>
      </c>
      <c r="F330" s="79">
        <f t="shared" si="31"/>
        <v>18015.52</v>
      </c>
      <c r="G330" s="79">
        <f t="shared" si="33"/>
        <v>9465.2325000000001</v>
      </c>
      <c r="H330" s="79">
        <f t="shared" si="29"/>
        <v>7303.4766666666674</v>
      </c>
      <c r="I330" s="79">
        <f>AVERAGE($F$291:F330)</f>
        <v>7141.158416666668</v>
      </c>
      <c r="J330" s="84">
        <f t="shared" si="24"/>
        <v>371340.23766666674</v>
      </c>
      <c r="K330" s="79">
        <f t="shared" si="32"/>
        <v>348080.25666666677</v>
      </c>
      <c r="L330" s="85">
        <f t="shared" si="30"/>
        <v>1190.1930694444447</v>
      </c>
    </row>
    <row r="331" spans="1:12" x14ac:dyDescent="0.2">
      <c r="A331" s="83">
        <v>41924</v>
      </c>
      <c r="B331" s="79">
        <v>0</v>
      </c>
      <c r="C331" s="79">
        <v>0</v>
      </c>
      <c r="D331" s="104">
        <v>7648.59</v>
      </c>
      <c r="E331" s="28">
        <f t="shared" si="23"/>
        <v>382.42950000000002</v>
      </c>
      <c r="F331" s="79">
        <f t="shared" si="31"/>
        <v>7648.59</v>
      </c>
      <c r="G331" s="79">
        <f t="shared" si="33"/>
        <v>9967.5074999999997</v>
      </c>
      <c r="H331" s="79">
        <f t="shared" si="29"/>
        <v>7283.9843589743587</v>
      </c>
      <c r="I331" s="79">
        <f>AVERAGE($F$291:F331)</f>
        <v>7153.5347967479693</v>
      </c>
      <c r="J331" s="84">
        <f t="shared" si="24"/>
        <v>371983.80943089438</v>
      </c>
      <c r="K331" s="79">
        <f t="shared" si="32"/>
        <v>346532.21666666679</v>
      </c>
      <c r="L331" s="85">
        <f t="shared" si="30"/>
        <v>1192.255799457995</v>
      </c>
    </row>
    <row r="332" spans="1:12" x14ac:dyDescent="0.2">
      <c r="A332" s="83">
        <v>41931</v>
      </c>
      <c r="B332" s="79">
        <v>0</v>
      </c>
      <c r="C332" s="79">
        <v>0</v>
      </c>
      <c r="D332" s="104">
        <v>7523.25</v>
      </c>
      <c r="E332" s="28">
        <f t="shared" ref="E332:E337" si="34">+D332*0.05</f>
        <v>376.16250000000002</v>
      </c>
      <c r="F332" s="79">
        <f t="shared" si="31"/>
        <v>7523.25</v>
      </c>
      <c r="G332" s="79">
        <f t="shared" si="33"/>
        <v>10537.174999999999</v>
      </c>
      <c r="H332" s="79">
        <f t="shared" si="29"/>
        <v>7288.1984615384617</v>
      </c>
      <c r="I332" s="79">
        <f>AVERAGE($F$291:F332)</f>
        <v>7162.3375396825413</v>
      </c>
      <c r="J332" s="84">
        <f t="shared" ref="J332:J337" si="35">+I332*52</f>
        <v>372441.55206349213</v>
      </c>
      <c r="K332" s="92">
        <f t="shared" si="32"/>
        <v>349495.71666666679</v>
      </c>
      <c r="L332" s="85">
        <f t="shared" si="30"/>
        <v>1193.7229232804236</v>
      </c>
    </row>
    <row r="333" spans="1:12" x14ac:dyDescent="0.2">
      <c r="A333" s="83">
        <v>41938</v>
      </c>
      <c r="B333" s="79">
        <v>0</v>
      </c>
      <c r="C333" s="79">
        <v>0</v>
      </c>
      <c r="D333" s="104">
        <v>4610.78</v>
      </c>
      <c r="E333" s="28">
        <f t="shared" si="34"/>
        <v>230.53899999999999</v>
      </c>
      <c r="F333" s="79">
        <f t="shared" si="31"/>
        <v>4610.78</v>
      </c>
      <c r="G333" s="79">
        <f t="shared" si="33"/>
        <v>9449.5349999999999</v>
      </c>
      <c r="H333" s="79">
        <f t="shared" si="29"/>
        <v>7287.0546153846162</v>
      </c>
      <c r="I333" s="79">
        <f>AVERAGE($F$291:F333)</f>
        <v>7102.9989922480645</v>
      </c>
      <c r="J333" s="84">
        <f t="shared" si="35"/>
        <v>369355.94759689935</v>
      </c>
      <c r="K333" s="79">
        <f t="shared" si="32"/>
        <v>347374.7266666668</v>
      </c>
      <c r="L333" s="85">
        <f t="shared" si="30"/>
        <v>1183.8331653746775</v>
      </c>
    </row>
    <row r="334" spans="1:12" x14ac:dyDescent="0.2">
      <c r="A334" s="83">
        <v>41945</v>
      </c>
      <c r="B334" s="79">
        <v>0</v>
      </c>
      <c r="C334" s="79">
        <v>0</v>
      </c>
      <c r="D334" s="104">
        <v>8006.36</v>
      </c>
      <c r="E334" s="28">
        <f t="shared" si="34"/>
        <v>400.31799999999998</v>
      </c>
      <c r="F334" s="79">
        <f t="shared" si="31"/>
        <v>8006.36</v>
      </c>
      <c r="G334" s="79">
        <f t="shared" si="33"/>
        <v>6947.2449999999999</v>
      </c>
      <c r="H334" s="79">
        <f t="shared" si="29"/>
        <v>7518.374615384615</v>
      </c>
      <c r="I334" s="79">
        <f>AVERAGE($F$291:F334)</f>
        <v>7123.5299242424262</v>
      </c>
      <c r="J334" s="84">
        <f t="shared" si="35"/>
        <v>370423.55606060615</v>
      </c>
      <c r="K334" s="79">
        <f t="shared" si="32"/>
        <v>348703.8466666668</v>
      </c>
      <c r="L334" s="85">
        <f t="shared" si="30"/>
        <v>1187.2549873737378</v>
      </c>
    </row>
    <row r="335" spans="1:12" x14ac:dyDescent="0.2">
      <c r="A335" s="83">
        <v>41952</v>
      </c>
      <c r="B335" s="79">
        <v>0</v>
      </c>
      <c r="C335" s="79">
        <v>0</v>
      </c>
      <c r="D335" s="104">
        <v>7968.73</v>
      </c>
      <c r="E335" s="28">
        <f t="shared" si="34"/>
        <v>398.43650000000002</v>
      </c>
      <c r="F335" s="79">
        <f t="shared" si="31"/>
        <v>7968.73</v>
      </c>
      <c r="G335" s="79">
        <f t="shared" si="33"/>
        <v>7027.28</v>
      </c>
      <c r="H335" s="79">
        <f t="shared" si="29"/>
        <v>7465.1561538461538</v>
      </c>
      <c r="I335" s="79">
        <f>AVERAGE($F$291:F335)</f>
        <v>7142.3121481481503</v>
      </c>
      <c r="J335" s="84">
        <f t="shared" si="35"/>
        <v>371400.23170370382</v>
      </c>
      <c r="K335" s="92">
        <f t="shared" si="32"/>
        <v>352631.70666666672</v>
      </c>
      <c r="L335" s="85">
        <f t="shared" si="30"/>
        <v>1190.3853580246916</v>
      </c>
    </row>
    <row r="336" spans="1:12" x14ac:dyDescent="0.2">
      <c r="A336" s="83">
        <v>41959</v>
      </c>
      <c r="B336" s="79">
        <v>0</v>
      </c>
      <c r="C336" s="79">
        <v>0</v>
      </c>
      <c r="D336" s="107">
        <v>4552.55</v>
      </c>
      <c r="E336" s="28">
        <f t="shared" si="34"/>
        <v>227.62750000000003</v>
      </c>
      <c r="F336" s="79">
        <f t="shared" si="31"/>
        <v>4552.55</v>
      </c>
      <c r="G336" s="79">
        <f t="shared" si="33"/>
        <v>6284.6049999999996</v>
      </c>
      <c r="H336" s="79">
        <f t="shared" ref="H336:H344" si="36">AVERAGE(F324:F336)</f>
        <v>7403.8846153846152</v>
      </c>
      <c r="I336" s="79">
        <f>AVERAGE($F$291:F336)</f>
        <v>7086.0129710144947</v>
      </c>
      <c r="J336" s="84">
        <f t="shared" si="35"/>
        <v>368472.67449275375</v>
      </c>
      <c r="K336" s="79">
        <f t="shared" si="32"/>
        <v>353879.77666666673</v>
      </c>
      <c r="L336" s="85">
        <f t="shared" si="30"/>
        <v>1181.0021618357491</v>
      </c>
    </row>
    <row r="337" spans="1:12" x14ac:dyDescent="0.2">
      <c r="A337" s="83">
        <v>41966</v>
      </c>
      <c r="B337" s="79">
        <v>0</v>
      </c>
      <c r="C337" s="79">
        <v>0</v>
      </c>
      <c r="D337" s="107">
        <v>3940.23</v>
      </c>
      <c r="E337" s="28">
        <f t="shared" si="34"/>
        <v>197.01150000000001</v>
      </c>
      <c r="F337" s="79">
        <f t="shared" si="31"/>
        <v>3940.23</v>
      </c>
      <c r="G337" s="79">
        <f t="shared" si="33"/>
        <v>6116.9674999999997</v>
      </c>
      <c r="H337" s="79">
        <f t="shared" si="36"/>
        <v>7210.3246153846158</v>
      </c>
      <c r="I337" s="79">
        <f>AVERAGE($F$291:F337)</f>
        <v>7019.0814184397177</v>
      </c>
      <c r="J337" s="84">
        <f t="shared" si="35"/>
        <v>364992.23375886533</v>
      </c>
      <c r="K337" s="79">
        <f t="shared" si="32"/>
        <v>352498.89666666673</v>
      </c>
      <c r="L337" s="85">
        <f t="shared" si="30"/>
        <v>1169.8469030732863</v>
      </c>
    </row>
    <row r="338" spans="1:12" x14ac:dyDescent="0.2">
      <c r="A338" s="83">
        <v>41973</v>
      </c>
      <c r="B338" s="79">
        <v>0</v>
      </c>
      <c r="C338" s="79">
        <v>0</v>
      </c>
      <c r="D338" s="107">
        <v>6256.52</v>
      </c>
      <c r="E338" s="28">
        <f>+D338*0.05</f>
        <v>312.82600000000002</v>
      </c>
      <c r="F338" s="79">
        <f t="shared" si="31"/>
        <v>6256.52</v>
      </c>
      <c r="G338" s="79">
        <f t="shared" si="33"/>
        <v>5679.5074999999997</v>
      </c>
      <c r="H338" s="79">
        <f t="shared" si="36"/>
        <v>7224.2315384615376</v>
      </c>
      <c r="I338" s="79">
        <f>AVERAGE($F$291:F338)</f>
        <v>7003.1947222222234</v>
      </c>
      <c r="J338" s="84">
        <f>+I338*52</f>
        <v>364166.12555555563</v>
      </c>
      <c r="K338" s="92">
        <f t="shared" si="32"/>
        <v>355208.17666666675</v>
      </c>
      <c r="L338" s="85">
        <f t="shared" si="30"/>
        <v>1167.1991203703706</v>
      </c>
    </row>
    <row r="339" spans="1:12" x14ac:dyDescent="0.2">
      <c r="A339" s="83">
        <v>41980</v>
      </c>
      <c r="B339" s="79">
        <v>0</v>
      </c>
      <c r="C339" s="79">
        <v>0</v>
      </c>
      <c r="D339" s="87">
        <v>7018.94</v>
      </c>
      <c r="E339" s="28">
        <f>+D339*0.05</f>
        <v>350.947</v>
      </c>
      <c r="F339" s="79">
        <f t="shared" si="31"/>
        <v>7018.94</v>
      </c>
      <c r="G339" s="79">
        <f t="shared" si="33"/>
        <v>5442.06</v>
      </c>
      <c r="H339" s="79">
        <f t="shared" si="36"/>
        <v>7337.4523076923078</v>
      </c>
      <c r="I339" s="79">
        <f>AVERAGE($F$291:F339)</f>
        <v>7003.5160544217706</v>
      </c>
      <c r="J339" s="84">
        <f>+I339*52</f>
        <v>364182.83482993208</v>
      </c>
      <c r="K339" s="79">
        <f t="shared" si="32"/>
        <v>356892.96666666679</v>
      </c>
      <c r="L339" s="85">
        <f t="shared" si="30"/>
        <v>1167.2526757369617</v>
      </c>
    </row>
    <row r="340" spans="1:12" x14ac:dyDescent="0.2">
      <c r="A340" s="83">
        <v>41987</v>
      </c>
      <c r="B340" s="79">
        <v>0</v>
      </c>
      <c r="C340" s="79">
        <v>0</v>
      </c>
      <c r="D340" s="87">
        <v>7078.72</v>
      </c>
      <c r="E340" s="28">
        <f t="shared" ref="E340" si="37">+D340*0.05</f>
        <v>353.93600000000004</v>
      </c>
      <c r="F340" s="79">
        <f t="shared" si="31"/>
        <v>7078.72</v>
      </c>
      <c r="G340" s="79">
        <f t="shared" si="33"/>
        <v>6073.6025</v>
      </c>
      <c r="H340" s="79">
        <f t="shared" si="36"/>
        <v>7448.1623076923079</v>
      </c>
      <c r="I340" s="79">
        <f>AVERAGE($F$291:F340)</f>
        <v>7005.0201333333343</v>
      </c>
      <c r="J340" s="84">
        <f t="shared" ref="J340" si="38">+I340*52</f>
        <v>364261.04693333339</v>
      </c>
      <c r="K340" s="79">
        <f t="shared" si="32"/>
        <v>359034.97666666674</v>
      </c>
      <c r="L340" s="85">
        <f t="shared" si="30"/>
        <v>1167.5033555555558</v>
      </c>
    </row>
    <row r="341" spans="1:12" x14ac:dyDescent="0.2">
      <c r="A341" s="83">
        <v>41994</v>
      </c>
      <c r="B341" s="79">
        <v>0</v>
      </c>
      <c r="C341" s="79">
        <v>0</v>
      </c>
      <c r="D341" s="107">
        <v>6664.3</v>
      </c>
      <c r="E341" s="28">
        <f>+D341*0.05</f>
        <v>333.21500000000003</v>
      </c>
      <c r="F341" s="79">
        <f t="shared" ref="F341:F344" si="39">SUM(B341:D341)</f>
        <v>6664.3</v>
      </c>
      <c r="G341" s="79">
        <f t="shared" si="33"/>
        <v>6754.62</v>
      </c>
      <c r="H341" s="79">
        <f t="shared" si="36"/>
        <v>7557.3715384615389</v>
      </c>
      <c r="I341" s="79">
        <f>AVERAGE($F$291:F341)</f>
        <v>6998.3393464052297</v>
      </c>
      <c r="J341" s="84">
        <f>+I341*52</f>
        <v>363913.64601307194</v>
      </c>
      <c r="K341" s="92">
        <f t="shared" si="32"/>
        <v>360136.06666666671</v>
      </c>
      <c r="L341" s="85">
        <f t="shared" si="30"/>
        <v>1166.3898910675382</v>
      </c>
    </row>
    <row r="342" spans="1:12" x14ac:dyDescent="0.2">
      <c r="A342" s="83">
        <v>42001</v>
      </c>
      <c r="B342" s="79">
        <v>0</v>
      </c>
      <c r="C342" s="79">
        <v>0</v>
      </c>
      <c r="D342" s="87">
        <v>3992.34</v>
      </c>
      <c r="E342" s="28">
        <f>+D342*0.05</f>
        <v>199.61700000000002</v>
      </c>
      <c r="F342" s="79">
        <f t="shared" si="39"/>
        <v>3992.34</v>
      </c>
      <c r="G342" s="79">
        <f t="shared" si="33"/>
        <v>6188.5749999999998</v>
      </c>
      <c r="H342" s="79">
        <f t="shared" si="36"/>
        <v>7175.1407692307694</v>
      </c>
      <c r="I342" s="79">
        <f>AVERAGE($F$291:F342)</f>
        <v>6940.5316666666677</v>
      </c>
      <c r="J342" s="84">
        <f>+I342*52</f>
        <v>360907.64666666673</v>
      </c>
      <c r="K342" s="113">
        <f t="shared" si="32"/>
        <v>360907.64666666673</v>
      </c>
      <c r="L342" s="114">
        <f t="shared" si="30"/>
        <v>1156.755277777778</v>
      </c>
    </row>
    <row r="343" spans="1:12" x14ac:dyDescent="0.2">
      <c r="A343" s="83">
        <v>42008</v>
      </c>
      <c r="B343" s="79">
        <v>0</v>
      </c>
      <c r="C343" s="79">
        <v>0</v>
      </c>
      <c r="D343" s="87">
        <v>2941.48</v>
      </c>
      <c r="E343" s="28">
        <f t="shared" ref="E343" si="40">+D343*0.05</f>
        <v>147.07400000000001</v>
      </c>
      <c r="F343" s="79">
        <f t="shared" si="39"/>
        <v>2941.48</v>
      </c>
      <c r="G343" s="79">
        <f t="shared" si="33"/>
        <v>5169.21</v>
      </c>
      <c r="H343" s="79">
        <f t="shared" si="36"/>
        <v>6015.5992307692313</v>
      </c>
      <c r="I343" s="79">
        <f>AVERAGE($F$343:F343)</f>
        <v>2941.48</v>
      </c>
      <c r="J343" s="84">
        <f t="shared" ref="J343" si="41">+I343*52</f>
        <v>152956.96</v>
      </c>
      <c r="K343" s="79">
        <f t="shared" si="32"/>
        <v>360735.47666666668</v>
      </c>
      <c r="L343" s="85">
        <f t="shared" si="30"/>
        <v>490.24666666666667</v>
      </c>
    </row>
    <row r="344" spans="1:12" x14ac:dyDescent="0.2">
      <c r="A344" s="83">
        <v>42015</v>
      </c>
      <c r="B344" s="79">
        <v>0</v>
      </c>
      <c r="C344" s="79">
        <v>0</v>
      </c>
      <c r="D344" s="107">
        <v>2855.7</v>
      </c>
      <c r="E344" s="28">
        <f>+D344*0.05</f>
        <v>142.785</v>
      </c>
      <c r="F344" s="79">
        <f t="shared" si="39"/>
        <v>2855.7</v>
      </c>
      <c r="G344" s="79">
        <f t="shared" si="33"/>
        <v>4113.4549999999999</v>
      </c>
      <c r="H344" s="79">
        <f t="shared" si="36"/>
        <v>5646.915384615384</v>
      </c>
      <c r="I344" s="79">
        <f>AVERAGE($F$343:F344)</f>
        <v>2898.59</v>
      </c>
      <c r="J344" s="84">
        <f>+I344*52</f>
        <v>150726.68</v>
      </c>
      <c r="K344" s="92">
        <f t="shared" si="32"/>
        <v>356213.6166666667</v>
      </c>
      <c r="L344" s="85">
        <f t="shared" si="30"/>
        <v>483.09833333333336</v>
      </c>
    </row>
    <row r="345" spans="1:12" x14ac:dyDescent="0.2">
      <c r="A345" s="83">
        <v>42022</v>
      </c>
      <c r="B345" s="79">
        <v>0</v>
      </c>
      <c r="C345" s="79">
        <v>0</v>
      </c>
      <c r="D345" s="87">
        <v>6174.13</v>
      </c>
      <c r="E345" s="28">
        <f>+D345*0.05</f>
        <v>308.70650000000001</v>
      </c>
      <c r="F345" s="79">
        <f t="shared" ref="F345:F347" si="42">SUM(B345:D345)</f>
        <v>6174.13</v>
      </c>
      <c r="G345" s="79">
        <f t="shared" ref="G345:G347" si="43">AVERAGE(F342:F345)</f>
        <v>3990.9125000000004</v>
      </c>
      <c r="H345" s="79">
        <f t="shared" ref="H345:H347" si="44">AVERAGE(F333:F345)</f>
        <v>5543.1369230769242</v>
      </c>
      <c r="I345" s="79">
        <f>AVERAGE($F$343:F345)</f>
        <v>3990.436666666667</v>
      </c>
      <c r="J345" s="84">
        <f>+I345*52</f>
        <v>207502.70666666669</v>
      </c>
      <c r="K345" s="79">
        <f t="shared" ref="K345:K347" si="45">SUM(F294:F345)</f>
        <v>356766.3666666667</v>
      </c>
      <c r="L345" s="85">
        <f t="shared" ref="L345:L347" si="46">+I345/6</f>
        <v>665.07277777777779</v>
      </c>
    </row>
    <row r="346" spans="1:12" x14ac:dyDescent="0.2">
      <c r="A346" s="83">
        <v>42029</v>
      </c>
      <c r="B346" s="79">
        <v>0</v>
      </c>
      <c r="C346" s="79">
        <v>0</v>
      </c>
      <c r="D346" s="107">
        <v>7491.92</v>
      </c>
      <c r="E346" s="28">
        <f t="shared" ref="E346" si="47">+D346*0.05</f>
        <v>374.596</v>
      </c>
      <c r="F346" s="79">
        <f t="shared" si="42"/>
        <v>7491.92</v>
      </c>
      <c r="G346" s="79">
        <f t="shared" si="43"/>
        <v>4865.8075000000008</v>
      </c>
      <c r="H346" s="79">
        <f t="shared" si="44"/>
        <v>5764.7630769230764</v>
      </c>
      <c r="I346" s="79">
        <f>AVERAGE($F$343:F346)</f>
        <v>4865.8075000000008</v>
      </c>
      <c r="J346" s="84">
        <f t="shared" ref="J346" si="48">+I346*52</f>
        <v>253021.99000000005</v>
      </c>
      <c r="K346" s="79">
        <f t="shared" si="45"/>
        <v>357822.89666666667</v>
      </c>
      <c r="L346" s="85">
        <f t="shared" si="46"/>
        <v>810.96791666666684</v>
      </c>
    </row>
    <row r="347" spans="1:12" x14ac:dyDescent="0.2">
      <c r="A347" s="83">
        <v>42036</v>
      </c>
      <c r="B347" s="79">
        <v>0</v>
      </c>
      <c r="C347" s="79">
        <v>0</v>
      </c>
      <c r="D347" s="87">
        <v>5835.69</v>
      </c>
      <c r="E347" s="28">
        <f>+D347*0.05</f>
        <v>291.78449999999998</v>
      </c>
      <c r="F347" s="79">
        <f t="shared" si="42"/>
        <v>5835.69</v>
      </c>
      <c r="G347" s="79">
        <f t="shared" si="43"/>
        <v>5589.36</v>
      </c>
      <c r="H347" s="79">
        <f t="shared" si="44"/>
        <v>5597.7884615384619</v>
      </c>
      <c r="I347" s="79">
        <f>AVERAGE($F$343:F347)</f>
        <v>5059.7840000000006</v>
      </c>
      <c r="J347" s="84">
        <f>+I347*52</f>
        <v>263108.76800000004</v>
      </c>
      <c r="K347" s="92">
        <f t="shared" si="45"/>
        <v>358987.07666666666</v>
      </c>
      <c r="L347" s="85">
        <f t="shared" si="46"/>
        <v>843.29733333333343</v>
      </c>
    </row>
    <row r="348" spans="1:12" x14ac:dyDescent="0.2">
      <c r="A348" s="83">
        <v>42043</v>
      </c>
      <c r="B348" s="79">
        <v>0</v>
      </c>
      <c r="C348" s="79">
        <v>0</v>
      </c>
      <c r="D348" s="107">
        <v>8205.11</v>
      </c>
      <c r="E348" s="28">
        <f>+D348*0.05</f>
        <v>410.25550000000004</v>
      </c>
      <c r="F348" s="79">
        <f t="shared" ref="F348:F350" si="49">SUM(B348:D348)</f>
        <v>8205.11</v>
      </c>
      <c r="G348" s="79">
        <f t="shared" ref="G348:G350" si="50">AVERAGE(F345:F348)</f>
        <v>6926.7124999999996</v>
      </c>
      <c r="H348" s="79">
        <f t="shared" ref="H348:H350" si="51">AVERAGE(F336:F348)</f>
        <v>5615.9715384615392</v>
      </c>
      <c r="I348" s="79">
        <f>AVERAGE($F$343:F348)</f>
        <v>5584.0050000000001</v>
      </c>
      <c r="J348" s="84">
        <f>+I348*52</f>
        <v>290368.26</v>
      </c>
      <c r="K348" s="79">
        <f t="shared" ref="K348:K350" si="52">SUM(F297:F348)</f>
        <v>362671.1366666666</v>
      </c>
      <c r="L348" s="85">
        <f t="shared" ref="L348:L350" si="53">+I348/6</f>
        <v>930.66750000000002</v>
      </c>
    </row>
    <row r="349" spans="1:12" x14ac:dyDescent="0.2">
      <c r="A349" s="83">
        <v>42050</v>
      </c>
      <c r="B349" s="79">
        <v>0</v>
      </c>
      <c r="C349" s="79">
        <v>0</v>
      </c>
      <c r="D349" s="107">
        <v>9847.16</v>
      </c>
      <c r="E349" s="28">
        <f t="shared" ref="E349" si="54">+D349*0.05</f>
        <v>492.358</v>
      </c>
      <c r="F349" s="79">
        <f t="shared" si="49"/>
        <v>9847.16</v>
      </c>
      <c r="G349" s="79">
        <f t="shared" si="50"/>
        <v>7844.97</v>
      </c>
      <c r="H349" s="79">
        <f t="shared" si="51"/>
        <v>6023.249230769231</v>
      </c>
      <c r="I349" s="79">
        <f>AVERAGE($F$343:F349)</f>
        <v>6193.0271428571432</v>
      </c>
      <c r="J349" s="84">
        <f t="shared" ref="J349" si="55">+I349*52</f>
        <v>322037.41142857145</v>
      </c>
      <c r="K349" s="79">
        <f t="shared" si="52"/>
        <v>364512.93666666659</v>
      </c>
      <c r="L349" s="85">
        <f t="shared" si="53"/>
        <v>1032.1711904761905</v>
      </c>
    </row>
    <row r="350" spans="1:12" x14ac:dyDescent="0.2">
      <c r="A350" s="83">
        <v>42057</v>
      </c>
      <c r="B350" s="79">
        <v>0</v>
      </c>
      <c r="C350" s="79">
        <v>0</v>
      </c>
      <c r="D350" s="87">
        <v>8244.09</v>
      </c>
      <c r="E350" s="28">
        <f>+D350*0.05</f>
        <v>412.20450000000005</v>
      </c>
      <c r="F350" s="79">
        <f t="shared" si="49"/>
        <v>8244.09</v>
      </c>
      <c r="G350" s="79">
        <f t="shared" si="50"/>
        <v>8033.0124999999998</v>
      </c>
      <c r="H350" s="79">
        <f t="shared" si="51"/>
        <v>6354.3153846153837</v>
      </c>
      <c r="I350" s="79">
        <f>AVERAGE($F$343:F350)</f>
        <v>6449.41</v>
      </c>
      <c r="J350" s="84">
        <f>+I350*52</f>
        <v>335369.32</v>
      </c>
      <c r="K350" s="92">
        <f t="shared" si="52"/>
        <v>361520.41666666657</v>
      </c>
      <c r="L350" s="85">
        <f t="shared" si="53"/>
        <v>1074.9016666666666</v>
      </c>
    </row>
    <row r="351" spans="1:12" x14ac:dyDescent="0.2">
      <c r="A351" s="83">
        <v>42064</v>
      </c>
      <c r="B351" s="79">
        <v>0</v>
      </c>
      <c r="C351" s="79">
        <v>0</v>
      </c>
      <c r="D351" s="107">
        <v>8528.43</v>
      </c>
      <c r="E351" s="28">
        <f>+D351*0.05</f>
        <v>426.42150000000004</v>
      </c>
      <c r="F351" s="79">
        <f t="shared" ref="F351:F353" si="56">SUM(B351:D351)</f>
        <v>8528.43</v>
      </c>
      <c r="G351" s="79">
        <f t="shared" ref="G351:G353" si="57">AVERAGE(F348:F351)</f>
        <v>8706.1975000000002</v>
      </c>
      <c r="H351" s="79">
        <f t="shared" ref="H351:H353" si="58">AVERAGE(F339:F351)</f>
        <v>6529.0776923076928</v>
      </c>
      <c r="I351" s="79">
        <f>AVERAGE($F$343:F351)</f>
        <v>6680.4122222222222</v>
      </c>
      <c r="J351" s="84">
        <f>+I351*52</f>
        <v>347381.43555555557</v>
      </c>
      <c r="K351" s="79">
        <f t="shared" ref="K351:K353" si="59">SUM(F300:F351)</f>
        <v>358183.87666666659</v>
      </c>
      <c r="L351" s="85">
        <f t="shared" ref="L351:L353" si="60">+I351/6</f>
        <v>1113.402037037037</v>
      </c>
    </row>
    <row r="352" spans="1:12" x14ac:dyDescent="0.2">
      <c r="A352" s="83">
        <v>42071</v>
      </c>
      <c r="B352" s="79">
        <v>0</v>
      </c>
      <c r="C352" s="79">
        <v>0</v>
      </c>
      <c r="D352" s="107">
        <v>7087.66</v>
      </c>
      <c r="E352" s="28">
        <f t="shared" ref="E352" si="61">+D352*0.05</f>
        <v>354.38300000000004</v>
      </c>
      <c r="F352" s="79">
        <f t="shared" si="56"/>
        <v>7087.66</v>
      </c>
      <c r="G352" s="79">
        <f t="shared" si="57"/>
        <v>8426.8349999999991</v>
      </c>
      <c r="H352" s="79">
        <f t="shared" si="58"/>
        <v>6534.3638461538467</v>
      </c>
      <c r="I352" s="79">
        <f>AVERAGE($F$343:F352)</f>
        <v>6721.1369999999997</v>
      </c>
      <c r="J352" s="84">
        <f t="shared" ref="J352" si="62">+I352*52</f>
        <v>349499.12400000001</v>
      </c>
      <c r="K352" s="79">
        <f t="shared" si="59"/>
        <v>357290.87666666659</v>
      </c>
      <c r="L352" s="85">
        <f t="shared" si="60"/>
        <v>1120.1895</v>
      </c>
    </row>
    <row r="353" spans="1:12" x14ac:dyDescent="0.2">
      <c r="A353" s="83">
        <v>42078</v>
      </c>
      <c r="B353" s="79">
        <v>0</v>
      </c>
      <c r="C353" s="79">
        <v>0</v>
      </c>
      <c r="D353" s="107">
        <v>6337.3</v>
      </c>
      <c r="E353" s="28">
        <f>+D353*0.05</f>
        <v>316.86500000000001</v>
      </c>
      <c r="F353" s="79">
        <f t="shared" si="56"/>
        <v>6337.3</v>
      </c>
      <c r="G353" s="79">
        <f t="shared" si="57"/>
        <v>7549.37</v>
      </c>
      <c r="H353" s="79">
        <f t="shared" si="58"/>
        <v>6477.3315384615398</v>
      </c>
      <c r="I353" s="79">
        <f>AVERAGE($F$343:F353)</f>
        <v>6686.2427272727273</v>
      </c>
      <c r="J353" s="84">
        <f>+I353*52</f>
        <v>347684.62181818183</v>
      </c>
      <c r="K353" s="92">
        <f t="shared" si="59"/>
        <v>356991.45666666655</v>
      </c>
      <c r="L353" s="85">
        <f t="shared" si="60"/>
        <v>1114.3737878787879</v>
      </c>
    </row>
    <row r="354" spans="1:12" x14ac:dyDescent="0.2">
      <c r="A354" s="83">
        <v>42085</v>
      </c>
      <c r="B354" s="79">
        <v>0</v>
      </c>
      <c r="C354" s="79">
        <v>0</v>
      </c>
      <c r="D354" s="87">
        <v>6553.92</v>
      </c>
      <c r="E354" s="28">
        <f>+D354*0.05</f>
        <v>327.69600000000003</v>
      </c>
      <c r="F354" s="79">
        <f t="shared" ref="F354:F356" si="63">SUM(B354:D354)</f>
        <v>6553.92</v>
      </c>
      <c r="G354" s="79">
        <f t="shared" ref="G354:G356" si="64">AVERAGE(F351:F354)</f>
        <v>7126.8274999999994</v>
      </c>
      <c r="H354" s="79">
        <f t="shared" ref="H354:H356" si="65">AVERAGE(F342:F354)</f>
        <v>6468.8407692307683</v>
      </c>
      <c r="I354" s="79">
        <f>AVERAGE($F$343:F354)</f>
        <v>6675.2158333333327</v>
      </c>
      <c r="J354" s="84">
        <f>+I354*52</f>
        <v>347111.22333333333</v>
      </c>
      <c r="K354" s="79">
        <f t="shared" ref="K354:K356" si="66">SUM(F303:F354)</f>
        <v>357257.45666666655</v>
      </c>
      <c r="L354" s="85">
        <f t="shared" ref="L354:L356" si="67">+I354/6</f>
        <v>1112.5359722222222</v>
      </c>
    </row>
    <row r="355" spans="1:12" x14ac:dyDescent="0.2">
      <c r="A355" s="83">
        <v>42092</v>
      </c>
      <c r="B355" s="79">
        <v>0</v>
      </c>
      <c r="C355" s="79">
        <v>0</v>
      </c>
      <c r="D355" s="107">
        <v>10341.27</v>
      </c>
      <c r="E355" s="28">
        <f t="shared" ref="E355" si="68">+D355*0.05</f>
        <v>517.06350000000009</v>
      </c>
      <c r="F355" s="79">
        <f t="shared" si="63"/>
        <v>10341.27</v>
      </c>
      <c r="G355" s="79">
        <f t="shared" si="64"/>
        <v>7580.0374999999995</v>
      </c>
      <c r="H355" s="79">
        <f t="shared" si="65"/>
        <v>6957.22</v>
      </c>
      <c r="I355" s="79">
        <f>AVERAGE($F$343:F355)</f>
        <v>6957.22</v>
      </c>
      <c r="J355" s="84">
        <f t="shared" ref="J355" si="69">+I355*52</f>
        <v>361775.44</v>
      </c>
      <c r="K355" s="79">
        <f t="shared" si="66"/>
        <v>361149.78666666662</v>
      </c>
      <c r="L355" s="85">
        <f t="shared" si="67"/>
        <v>1159.5366666666666</v>
      </c>
    </row>
    <row r="356" spans="1:12" x14ac:dyDescent="0.2">
      <c r="A356" s="83">
        <v>42099</v>
      </c>
      <c r="B356" s="79">
        <v>0</v>
      </c>
      <c r="C356" s="79">
        <v>0</v>
      </c>
      <c r="D356" s="87">
        <v>9661.16</v>
      </c>
      <c r="E356" s="28">
        <f>+D356*0.05</f>
        <v>483.05799999999999</v>
      </c>
      <c r="F356" s="79">
        <f t="shared" si="63"/>
        <v>9661.16</v>
      </c>
      <c r="G356" s="79">
        <f t="shared" si="64"/>
        <v>8223.4125000000004</v>
      </c>
      <c r="H356" s="79">
        <f t="shared" si="65"/>
        <v>7474.1184615384618</v>
      </c>
      <c r="I356" s="79">
        <f>AVERAGE($F$343:F356)</f>
        <v>7150.3585714285718</v>
      </c>
      <c r="J356" s="84">
        <f>+I356*52</f>
        <v>371818.64571428573</v>
      </c>
      <c r="K356" s="92">
        <f t="shared" si="66"/>
        <v>361689.20666666655</v>
      </c>
      <c r="L356" s="85">
        <f t="shared" si="67"/>
        <v>1191.7264285714286</v>
      </c>
    </row>
    <row r="357" spans="1:12" x14ac:dyDescent="0.2">
      <c r="A357" s="83">
        <v>42106</v>
      </c>
      <c r="B357" s="79">
        <v>0</v>
      </c>
      <c r="C357" s="79">
        <v>0</v>
      </c>
      <c r="D357" s="107">
        <v>9138.3700000000008</v>
      </c>
      <c r="E357" s="28">
        <f>+D357*0.05</f>
        <v>456.91850000000005</v>
      </c>
      <c r="F357" s="79">
        <f t="shared" ref="F357:F359" si="70">SUM(B357:D357)</f>
        <v>9138.3700000000008</v>
      </c>
      <c r="G357" s="79">
        <f t="shared" ref="G357:G359" si="71">AVERAGE(F354:F357)</f>
        <v>8923.68</v>
      </c>
      <c r="H357" s="79">
        <f t="shared" ref="H357:H359" si="72">AVERAGE(F345:F357)</f>
        <v>7957.4007692307687</v>
      </c>
      <c r="I357" s="79">
        <f>AVERAGE($F$343:F357)</f>
        <v>7282.8926666666666</v>
      </c>
      <c r="J357" s="84">
        <f>+I357*52</f>
        <v>378710.41866666666</v>
      </c>
      <c r="K357" s="79">
        <f t="shared" ref="K357:K359" si="73">SUM(F306:F357)</f>
        <v>360057.68666666653</v>
      </c>
      <c r="L357" s="85">
        <f t="shared" ref="L357:L359" si="74">+I357/6</f>
        <v>1213.8154444444444</v>
      </c>
    </row>
    <row r="358" spans="1:12" x14ac:dyDescent="0.2">
      <c r="A358" s="83">
        <v>42113</v>
      </c>
      <c r="B358" s="79">
        <v>0</v>
      </c>
      <c r="C358" s="79">
        <v>0</v>
      </c>
      <c r="D358" s="107">
        <v>6657.56</v>
      </c>
      <c r="E358" s="28">
        <f t="shared" ref="E358" si="75">+D358*0.05</f>
        <v>332.87800000000004</v>
      </c>
      <c r="F358" s="79">
        <f t="shared" si="70"/>
        <v>6657.56</v>
      </c>
      <c r="G358" s="79">
        <f t="shared" si="71"/>
        <v>8949.59</v>
      </c>
      <c r="H358" s="79">
        <f t="shared" si="72"/>
        <v>7994.5876923076921</v>
      </c>
      <c r="I358" s="79">
        <f>AVERAGE($F$343:F358)</f>
        <v>7243.8093749999998</v>
      </c>
      <c r="J358" s="84">
        <f t="shared" ref="J358" si="76">+I358*52</f>
        <v>376678.08749999997</v>
      </c>
      <c r="K358" s="79">
        <f t="shared" si="73"/>
        <v>359267.6566666665</v>
      </c>
      <c r="L358" s="85">
        <f t="shared" si="74"/>
        <v>1207.3015625</v>
      </c>
    </row>
    <row r="359" spans="1:12" x14ac:dyDescent="0.2">
      <c r="A359" s="83">
        <v>42120</v>
      </c>
      <c r="B359" s="79">
        <v>0</v>
      </c>
      <c r="C359" s="79">
        <v>0</v>
      </c>
      <c r="D359" s="87">
        <v>6983.59</v>
      </c>
      <c r="E359" s="28">
        <f>+D359*0.05</f>
        <v>349.17950000000002</v>
      </c>
      <c r="F359" s="79">
        <f t="shared" si="70"/>
        <v>6983.59</v>
      </c>
      <c r="G359" s="79">
        <f t="shared" si="71"/>
        <v>8110.17</v>
      </c>
      <c r="H359" s="79">
        <f t="shared" si="72"/>
        <v>7955.4853846153846</v>
      </c>
      <c r="I359" s="79">
        <f>AVERAGE($F$343:F359)</f>
        <v>7228.5023529411765</v>
      </c>
      <c r="J359" s="84">
        <f>+I359*52</f>
        <v>375882.12235294119</v>
      </c>
      <c r="K359" s="92">
        <f t="shared" si="73"/>
        <v>357297.48666666663</v>
      </c>
      <c r="L359" s="85">
        <f t="shared" si="74"/>
        <v>1204.7503921568627</v>
      </c>
    </row>
    <row r="360" spans="1:12" x14ac:dyDescent="0.2">
      <c r="A360" s="83">
        <v>42127</v>
      </c>
      <c r="B360" s="79">
        <v>0</v>
      </c>
      <c r="C360" s="79">
        <v>0</v>
      </c>
      <c r="D360" s="107">
        <v>10858.55</v>
      </c>
      <c r="E360" s="28">
        <f>+D360*0.05</f>
        <v>542.92750000000001</v>
      </c>
      <c r="F360" s="79">
        <f t="shared" ref="F360:F362" si="77">SUM(B360:D360)</f>
        <v>10858.55</v>
      </c>
      <c r="G360" s="79">
        <f t="shared" ref="G360:G362" si="78">AVERAGE(F357:F360)</f>
        <v>8409.5174999999999</v>
      </c>
      <c r="H360" s="79">
        <f t="shared" ref="H360:H362" si="79">AVERAGE(F348:F360)</f>
        <v>8341.8592307692306</v>
      </c>
      <c r="I360" s="79">
        <f>AVERAGE($F$343:F360)</f>
        <v>7430.1716666666662</v>
      </c>
      <c r="J360" s="84">
        <f>+I360*52</f>
        <v>386368.92666666664</v>
      </c>
      <c r="K360" s="79">
        <f t="shared" ref="K360:K362" si="80">SUM(F309:F360)</f>
        <v>360203.10666666657</v>
      </c>
      <c r="L360" s="85">
        <f t="shared" ref="L360:L362" si="81">+I360/6</f>
        <v>1238.3619444444444</v>
      </c>
    </row>
    <row r="361" spans="1:12" x14ac:dyDescent="0.2">
      <c r="A361" s="83">
        <v>42134</v>
      </c>
      <c r="B361" s="79">
        <v>0</v>
      </c>
      <c r="C361" s="79">
        <v>0</v>
      </c>
      <c r="D361" s="107">
        <v>7126.39</v>
      </c>
      <c r="E361" s="28">
        <f t="shared" ref="E361" si="82">+D361*0.05</f>
        <v>356.31950000000006</v>
      </c>
      <c r="F361" s="79">
        <f t="shared" si="77"/>
        <v>7126.39</v>
      </c>
      <c r="G361" s="79">
        <f t="shared" si="78"/>
        <v>7906.5225</v>
      </c>
      <c r="H361" s="79">
        <f t="shared" si="79"/>
        <v>8258.8807692307691</v>
      </c>
      <c r="I361" s="79">
        <f>AVERAGE($F$343:F361)</f>
        <v>7414.1831578947376</v>
      </c>
      <c r="J361" s="84">
        <f t="shared" ref="J361" si="83">+I361*52</f>
        <v>385537.52421052638</v>
      </c>
      <c r="K361" s="79">
        <f t="shared" si="80"/>
        <v>361060.90666666662</v>
      </c>
      <c r="L361" s="85">
        <f t="shared" si="81"/>
        <v>1235.6971929824563</v>
      </c>
    </row>
    <row r="362" spans="1:12" x14ac:dyDescent="0.2">
      <c r="A362" s="83">
        <v>42141</v>
      </c>
      <c r="B362" s="79">
        <v>0</v>
      </c>
      <c r="C362" s="79">
        <v>0</v>
      </c>
      <c r="D362" s="87">
        <v>6263.73</v>
      </c>
      <c r="E362" s="28">
        <f>+D362*0.05</f>
        <v>313.18650000000002</v>
      </c>
      <c r="F362" s="79">
        <f t="shared" si="77"/>
        <v>6263.73</v>
      </c>
      <c r="G362" s="79">
        <f t="shared" si="78"/>
        <v>7808.0649999999996</v>
      </c>
      <c r="H362" s="79">
        <f t="shared" si="79"/>
        <v>7983.2323076923067</v>
      </c>
      <c r="I362" s="79">
        <f>AVERAGE($F$343:F362)</f>
        <v>7356.6605000000009</v>
      </c>
      <c r="J362" s="84">
        <f>+I362*52</f>
        <v>382546.34600000002</v>
      </c>
      <c r="K362" s="92">
        <f t="shared" si="80"/>
        <v>359411.83666666661</v>
      </c>
      <c r="L362" s="85">
        <f t="shared" si="81"/>
        <v>1226.1100833333335</v>
      </c>
    </row>
    <row r="363" spans="1:12" x14ac:dyDescent="0.2">
      <c r="A363" s="83">
        <v>42148</v>
      </c>
      <c r="B363" s="79">
        <v>0</v>
      </c>
      <c r="C363" s="79">
        <v>0</v>
      </c>
      <c r="D363" s="107">
        <v>5541.14</v>
      </c>
      <c r="E363" s="28">
        <f>+D363*0.05</f>
        <v>277.05700000000002</v>
      </c>
      <c r="F363" s="79">
        <f t="shared" ref="F363:F365" si="84">SUM(B363:D363)</f>
        <v>5541.14</v>
      </c>
      <c r="G363" s="79">
        <f t="shared" ref="G363:G365" si="85">AVERAGE(F360:F363)</f>
        <v>7447.4524999999994</v>
      </c>
      <c r="H363" s="79">
        <f t="shared" ref="H363:H365" si="86">AVERAGE(F351:F363)</f>
        <v>7775.3130769230775</v>
      </c>
      <c r="I363" s="79">
        <f>AVERAGE($F$343:F363)</f>
        <v>7270.2071428571444</v>
      </c>
      <c r="J363" s="84">
        <f>+I363*52</f>
        <v>378050.77142857149</v>
      </c>
      <c r="K363" s="79">
        <f t="shared" ref="K363:K365" si="87">SUM(F312:F363)</f>
        <v>358972.37666666665</v>
      </c>
      <c r="L363" s="85">
        <f t="shared" ref="L363:L365" si="88">+I363/6</f>
        <v>1211.7011904761907</v>
      </c>
    </row>
    <row r="364" spans="1:12" x14ac:dyDescent="0.2">
      <c r="A364" s="83">
        <v>42155</v>
      </c>
      <c r="B364" s="79">
        <v>0</v>
      </c>
      <c r="C364" s="79">
        <v>0</v>
      </c>
      <c r="D364" s="107">
        <v>11304.62</v>
      </c>
      <c r="E364" s="28">
        <f t="shared" ref="E364" si="89">+D364*0.05</f>
        <v>565.23100000000011</v>
      </c>
      <c r="F364" s="79">
        <f t="shared" si="84"/>
        <v>11304.62</v>
      </c>
      <c r="G364" s="79">
        <f t="shared" si="85"/>
        <v>7558.9699999999993</v>
      </c>
      <c r="H364" s="79">
        <f t="shared" si="86"/>
        <v>7988.8661538461538</v>
      </c>
      <c r="I364" s="79">
        <f>AVERAGE($F$343:F364)</f>
        <v>7453.5895454545471</v>
      </c>
      <c r="J364" s="84">
        <f t="shared" ref="J364" si="90">+I364*52</f>
        <v>387586.65636363643</v>
      </c>
      <c r="K364" s="79">
        <f t="shared" si="87"/>
        <v>364200.21666666662</v>
      </c>
      <c r="L364" s="85">
        <f t="shared" si="88"/>
        <v>1242.2649242424245</v>
      </c>
    </row>
    <row r="365" spans="1:12" x14ac:dyDescent="0.2">
      <c r="A365" s="83">
        <v>42162</v>
      </c>
      <c r="B365" s="79">
        <v>0</v>
      </c>
      <c r="C365" s="79">
        <v>0</v>
      </c>
      <c r="D365" s="107">
        <v>5413.36</v>
      </c>
      <c r="E365" s="28">
        <f>+D365*0.05</f>
        <v>270.66800000000001</v>
      </c>
      <c r="F365" s="79">
        <f t="shared" si="84"/>
        <v>5413.36</v>
      </c>
      <c r="G365" s="79">
        <f t="shared" si="85"/>
        <v>7130.7124999999996</v>
      </c>
      <c r="H365" s="79">
        <f t="shared" si="86"/>
        <v>7860.0738461538458</v>
      </c>
      <c r="I365" s="79">
        <f>AVERAGE($F$343:F365)</f>
        <v>7364.883913043479</v>
      </c>
      <c r="J365" s="84">
        <f>+I365*52</f>
        <v>382973.96347826091</v>
      </c>
      <c r="K365" s="92">
        <f t="shared" si="87"/>
        <v>363180.91666666663</v>
      </c>
      <c r="L365" s="85">
        <f t="shared" si="88"/>
        <v>1227.4806521739131</v>
      </c>
    </row>
    <row r="366" spans="1:12" x14ac:dyDescent="0.2">
      <c r="A366" s="83">
        <v>42169</v>
      </c>
      <c r="B366" s="79">
        <v>0</v>
      </c>
      <c r="C366" s="79">
        <v>0</v>
      </c>
      <c r="D366" s="107">
        <v>5053.22</v>
      </c>
      <c r="E366" s="28">
        <f>+D366*0.05</f>
        <v>252.66100000000003</v>
      </c>
      <c r="F366" s="79">
        <f t="shared" ref="F366:F368" si="91">SUM(B366:D366)</f>
        <v>5053.22</v>
      </c>
      <c r="G366" s="79">
        <f t="shared" ref="G366:G368" si="92">AVERAGE(F363:F366)</f>
        <v>6828.0850000000009</v>
      </c>
      <c r="H366" s="79">
        <f t="shared" ref="H366:H368" si="93">AVERAGE(F354:F366)</f>
        <v>7761.2984615384612</v>
      </c>
      <c r="I366" s="79">
        <f>AVERAGE($F$343:F366)</f>
        <v>7268.5645833333338</v>
      </c>
      <c r="J366" s="84">
        <f>+I366*52</f>
        <v>377965.35833333334</v>
      </c>
      <c r="K366" s="79">
        <f t="shared" ref="K366:K368" si="94">SUM(F315:F366)</f>
        <v>360385.35666666669</v>
      </c>
      <c r="L366" s="85">
        <f t="shared" ref="L366:L368" si="95">+I366/6</f>
        <v>1211.4274305555557</v>
      </c>
    </row>
    <row r="367" spans="1:12" x14ac:dyDescent="0.2">
      <c r="A367" s="83">
        <v>42176</v>
      </c>
      <c r="B367" s="79">
        <v>0</v>
      </c>
      <c r="C367" s="79">
        <v>0</v>
      </c>
      <c r="D367" s="107">
        <v>6573.79</v>
      </c>
      <c r="E367" s="28">
        <f t="shared" ref="E367" si="96">+D367*0.05</f>
        <v>328.68950000000001</v>
      </c>
      <c r="F367" s="79">
        <f t="shared" si="91"/>
        <v>6573.79</v>
      </c>
      <c r="G367" s="79">
        <f t="shared" si="92"/>
        <v>7086.2475000000004</v>
      </c>
      <c r="H367" s="79">
        <f t="shared" si="93"/>
        <v>7762.826923076922</v>
      </c>
      <c r="I367" s="79">
        <f>AVERAGE($F$343:F367)</f>
        <v>7240.7736000000014</v>
      </c>
      <c r="J367" s="84">
        <f t="shared" ref="J367" si="97">+I367*52</f>
        <v>376520.22720000008</v>
      </c>
      <c r="K367" s="79">
        <f t="shared" si="94"/>
        <v>362863.35666666663</v>
      </c>
      <c r="L367" s="85">
        <f t="shared" si="95"/>
        <v>1206.7956000000001</v>
      </c>
    </row>
    <row r="368" spans="1:12" x14ac:dyDescent="0.2">
      <c r="A368" s="83">
        <v>42183</v>
      </c>
      <c r="B368" s="79">
        <v>0</v>
      </c>
      <c r="C368" s="79">
        <v>0</v>
      </c>
      <c r="D368" s="87">
        <v>5711.3</v>
      </c>
      <c r="E368" s="28">
        <f>+D368*0.05</f>
        <v>285.565</v>
      </c>
      <c r="F368" s="79">
        <f t="shared" si="91"/>
        <v>5711.3</v>
      </c>
      <c r="G368" s="79">
        <f t="shared" si="92"/>
        <v>5687.9174999999996</v>
      </c>
      <c r="H368" s="79">
        <f t="shared" si="93"/>
        <v>7406.6753846153833</v>
      </c>
      <c r="I368" s="79">
        <f>AVERAGE($F$343:F368)</f>
        <v>7181.9476923076927</v>
      </c>
      <c r="J368" s="84">
        <f>+I368*52</f>
        <v>373461.28</v>
      </c>
      <c r="K368" s="92">
        <f t="shared" si="94"/>
        <v>361627.96666666662</v>
      </c>
      <c r="L368" s="85">
        <f t="shared" si="95"/>
        <v>1196.991282051282</v>
      </c>
    </row>
    <row r="369" spans="1:12" x14ac:dyDescent="0.2">
      <c r="A369" s="83">
        <v>42190</v>
      </c>
      <c r="B369" s="79">
        <v>0</v>
      </c>
      <c r="C369" s="79">
        <v>0</v>
      </c>
      <c r="D369" s="87">
        <v>5265.93</v>
      </c>
      <c r="E369" s="28">
        <f>+D369*0.05</f>
        <v>263.29650000000004</v>
      </c>
      <c r="F369" s="79">
        <f t="shared" ref="F369:F371" si="98">SUM(B369:D369)</f>
        <v>5265.93</v>
      </c>
      <c r="G369" s="79">
        <f t="shared" ref="G369:G371" si="99">AVERAGE(F366:F369)</f>
        <v>5651.06</v>
      </c>
      <c r="H369" s="79">
        <f t="shared" ref="H369:H371" si="100">AVERAGE(F357:F369)</f>
        <v>7068.5807692307681</v>
      </c>
      <c r="I369" s="79">
        <f>AVERAGE($F$343:F369)</f>
        <v>7110.9840740740747</v>
      </c>
      <c r="J369" s="84">
        <f>+I369*52</f>
        <v>369771.17185185186</v>
      </c>
      <c r="K369" s="79">
        <f t="shared" ref="K369:K371" si="101">SUM(F318:F369)</f>
        <v>362203.0766666666</v>
      </c>
      <c r="L369" s="85">
        <f t="shared" ref="L369:L371" si="102">+I369/6</f>
        <v>1185.1640123456791</v>
      </c>
    </row>
    <row r="370" spans="1:12" x14ac:dyDescent="0.2">
      <c r="A370" s="83">
        <v>42197</v>
      </c>
      <c r="B370" s="79">
        <v>0</v>
      </c>
      <c r="C370" s="79">
        <v>0</v>
      </c>
      <c r="D370" s="107">
        <v>5184.5200000000004</v>
      </c>
      <c r="E370" s="28">
        <f t="shared" ref="E370" si="103">+D370*0.05</f>
        <v>259.22600000000006</v>
      </c>
      <c r="F370" s="79">
        <f t="shared" si="98"/>
        <v>5184.5200000000004</v>
      </c>
      <c r="G370" s="79">
        <f t="shared" si="99"/>
        <v>5683.8850000000002</v>
      </c>
      <c r="H370" s="79">
        <f t="shared" si="100"/>
        <v>6764.4384615384615</v>
      </c>
      <c r="I370" s="79">
        <f>AVERAGE($F$343:F370)</f>
        <v>7042.181785714286</v>
      </c>
      <c r="J370" s="84">
        <f t="shared" ref="J370" si="104">+I370*52</f>
        <v>366193.4528571429</v>
      </c>
      <c r="K370" s="79">
        <f t="shared" si="101"/>
        <v>359485.60666666663</v>
      </c>
      <c r="L370" s="85">
        <f t="shared" si="102"/>
        <v>1173.6969642857143</v>
      </c>
    </row>
    <row r="371" spans="1:12" x14ac:dyDescent="0.2">
      <c r="A371" s="83">
        <v>42204</v>
      </c>
      <c r="B371" s="79">
        <v>0</v>
      </c>
      <c r="C371" s="79">
        <v>0</v>
      </c>
      <c r="D371" s="87">
        <v>6250.35</v>
      </c>
      <c r="E371" s="28">
        <f>+D371*0.05</f>
        <v>312.51750000000004</v>
      </c>
      <c r="F371" s="79">
        <f t="shared" si="98"/>
        <v>6250.35</v>
      </c>
      <c r="G371" s="79">
        <f t="shared" si="99"/>
        <v>5603.0249999999996</v>
      </c>
      <c r="H371" s="79">
        <f t="shared" si="100"/>
        <v>6733.1146153846157</v>
      </c>
      <c r="I371" s="79">
        <f>AVERAGE($F$343:F371)</f>
        <v>7014.8772413793104</v>
      </c>
      <c r="J371" s="84">
        <f>+I371*52</f>
        <v>364773.61655172415</v>
      </c>
      <c r="K371" s="92">
        <f t="shared" si="101"/>
        <v>358267.48999999993</v>
      </c>
      <c r="L371" s="85">
        <f t="shared" si="102"/>
        <v>1169.1462068965518</v>
      </c>
    </row>
    <row r="372" spans="1:12" x14ac:dyDescent="0.2">
      <c r="A372" s="83">
        <v>42211</v>
      </c>
      <c r="B372" s="79">
        <v>0</v>
      </c>
      <c r="C372" s="79">
        <v>0</v>
      </c>
      <c r="D372" s="87">
        <v>5715.09</v>
      </c>
      <c r="E372" s="28">
        <f>+D372*0.05</f>
        <v>285.75450000000001</v>
      </c>
      <c r="F372" s="79">
        <f t="shared" ref="F372:F374" si="105">SUM(B372:D372)</f>
        <v>5715.09</v>
      </c>
      <c r="G372" s="79">
        <f t="shared" ref="G372:G374" si="106">AVERAGE(F369:F372)</f>
        <v>5603.9725000000008</v>
      </c>
      <c r="H372" s="79">
        <f t="shared" ref="H372:H374" si="107">AVERAGE(F360:F372)</f>
        <v>6635.5376923076929</v>
      </c>
      <c r="I372" s="79">
        <f>AVERAGE($F$343:F372)</f>
        <v>6971.5510000000004</v>
      </c>
      <c r="J372" s="84">
        <f>+I372*52</f>
        <v>362520.652</v>
      </c>
      <c r="K372" s="79">
        <f t="shared" ref="K372:K374" si="108">SUM(F321:F372)</f>
        <v>359356.93</v>
      </c>
      <c r="L372" s="85">
        <f t="shared" ref="L372:L374" si="109">+I372/6</f>
        <v>1161.9251666666667</v>
      </c>
    </row>
    <row r="373" spans="1:12" x14ac:dyDescent="0.2">
      <c r="A373" s="83">
        <v>42218</v>
      </c>
      <c r="B373" s="79">
        <v>0</v>
      </c>
      <c r="C373" s="79">
        <v>0</v>
      </c>
      <c r="D373" s="87">
        <v>6163.02</v>
      </c>
      <c r="E373" s="28">
        <f t="shared" ref="E373" si="110">+D373*0.05</f>
        <v>308.15100000000007</v>
      </c>
      <c r="F373" s="79">
        <f t="shared" si="105"/>
        <v>6163.02</v>
      </c>
      <c r="G373" s="79">
        <f t="shared" si="106"/>
        <v>5828.2449999999999</v>
      </c>
      <c r="H373" s="79">
        <f t="shared" si="107"/>
        <v>6274.3430769230772</v>
      </c>
      <c r="I373" s="79">
        <f>AVERAGE($F$343:F373)</f>
        <v>6945.4693548387095</v>
      </c>
      <c r="J373" s="84">
        <f t="shared" ref="J373" si="111">+I373*52</f>
        <v>361164.40645161289</v>
      </c>
      <c r="K373" s="79">
        <f t="shared" si="108"/>
        <v>360520.75</v>
      </c>
      <c r="L373" s="85">
        <f t="shared" si="109"/>
        <v>1157.5782258064517</v>
      </c>
    </row>
    <row r="374" spans="1:12" x14ac:dyDescent="0.2">
      <c r="A374" s="83">
        <v>42225</v>
      </c>
      <c r="B374" s="79">
        <v>0</v>
      </c>
      <c r="C374" s="79">
        <v>0</v>
      </c>
      <c r="D374" s="87">
        <v>6052.07</v>
      </c>
      <c r="E374" s="28">
        <f>+D374*0.05</f>
        <v>302.6035</v>
      </c>
      <c r="F374" s="79">
        <f t="shared" si="105"/>
        <v>6052.07</v>
      </c>
      <c r="G374" s="79">
        <f t="shared" si="106"/>
        <v>6045.1324999999997</v>
      </c>
      <c r="H374" s="79">
        <f t="shared" si="107"/>
        <v>6191.7030769230778</v>
      </c>
      <c r="I374" s="79">
        <f>AVERAGE($F$343:F374)</f>
        <v>6917.5506249999999</v>
      </c>
      <c r="J374" s="84">
        <f>+I374*52</f>
        <v>359712.63250000001</v>
      </c>
      <c r="K374" s="92">
        <f t="shared" si="108"/>
        <v>357912.25</v>
      </c>
      <c r="L374" s="85">
        <f t="shared" si="109"/>
        <v>1152.9251041666666</v>
      </c>
    </row>
    <row r="375" spans="1:12" x14ac:dyDescent="0.2">
      <c r="A375" s="83">
        <v>42232</v>
      </c>
      <c r="B375" s="79">
        <v>0</v>
      </c>
      <c r="C375" s="79">
        <v>0</v>
      </c>
      <c r="D375" s="87">
        <v>5559.4</v>
      </c>
      <c r="E375" s="28">
        <f>+D375*0.05</f>
        <v>277.96999999999997</v>
      </c>
      <c r="F375" s="79">
        <f t="shared" ref="F375:F377" si="112">SUM(B375:D375)</f>
        <v>5559.4</v>
      </c>
      <c r="G375" s="79">
        <f t="shared" ref="G375:G377" si="113">AVERAGE(F372:F375)</f>
        <v>5872.3950000000004</v>
      </c>
      <c r="H375" s="79">
        <f t="shared" ref="H375:H377" si="114">AVERAGE(F363:F375)</f>
        <v>6137.5238461538456</v>
      </c>
      <c r="I375" s="79">
        <f>AVERAGE($F$343:F375)</f>
        <v>6876.3945454545456</v>
      </c>
      <c r="J375" s="84">
        <f>+I375*52</f>
        <v>357572.51636363636</v>
      </c>
      <c r="K375" s="79">
        <f t="shared" ref="K375:K377" si="115">SUM(F324:F375)</f>
        <v>358122.57000000007</v>
      </c>
      <c r="L375" s="85">
        <f t="shared" ref="L375:L377" si="116">+I375/6</f>
        <v>1146.0657575757575</v>
      </c>
    </row>
    <row r="376" spans="1:12" x14ac:dyDescent="0.2">
      <c r="A376" s="83">
        <v>42239</v>
      </c>
      <c r="B376" s="79">
        <v>0</v>
      </c>
      <c r="C376" s="79">
        <v>0</v>
      </c>
      <c r="D376" s="87">
        <v>4716.01</v>
      </c>
      <c r="E376" s="28">
        <f t="shared" ref="E376" si="117">+D376*0.05</f>
        <v>235.80050000000003</v>
      </c>
      <c r="F376" s="79">
        <f t="shared" si="112"/>
        <v>4716.01</v>
      </c>
      <c r="G376" s="79">
        <f t="shared" si="113"/>
        <v>5622.625</v>
      </c>
      <c r="H376" s="79">
        <f t="shared" si="114"/>
        <v>6074.0523076923082</v>
      </c>
      <c r="I376" s="79">
        <f>AVERAGE($F$343:F376)</f>
        <v>6812.8538235294118</v>
      </c>
      <c r="J376" s="84">
        <f t="shared" ref="J376" si="118">+I376*52</f>
        <v>354268.39882352942</v>
      </c>
      <c r="K376" s="79">
        <f t="shared" si="115"/>
        <v>356382.06999999995</v>
      </c>
      <c r="L376" s="85">
        <f t="shared" si="116"/>
        <v>1135.475637254902</v>
      </c>
    </row>
    <row r="377" spans="1:12" x14ac:dyDescent="0.2">
      <c r="A377" s="83">
        <v>42246</v>
      </c>
      <c r="B377" s="79">
        <v>0</v>
      </c>
      <c r="C377" s="79">
        <v>0</v>
      </c>
      <c r="D377" s="87">
        <v>5115.42</v>
      </c>
      <c r="E377" s="28">
        <f>+D377*0.05</f>
        <v>255.77100000000002</v>
      </c>
      <c r="F377" s="79">
        <f t="shared" si="112"/>
        <v>5115.42</v>
      </c>
      <c r="G377" s="79">
        <f t="shared" si="113"/>
        <v>5360.7250000000004</v>
      </c>
      <c r="H377" s="79">
        <f t="shared" si="114"/>
        <v>5597.96</v>
      </c>
      <c r="I377" s="79">
        <f>AVERAGE($F$343:F377)</f>
        <v>6764.3557142857144</v>
      </c>
      <c r="J377" s="84">
        <f>+I377*52</f>
        <v>351746.49714285717</v>
      </c>
      <c r="K377" s="92">
        <f t="shared" si="115"/>
        <v>355421.76</v>
      </c>
      <c r="L377" s="85">
        <f t="shared" si="116"/>
        <v>1127.3926190476191</v>
      </c>
    </row>
    <row r="378" spans="1:12" x14ac:dyDescent="0.2">
      <c r="A378" s="83">
        <v>42253</v>
      </c>
      <c r="B378" s="79">
        <v>0</v>
      </c>
      <c r="C378" s="79">
        <v>0</v>
      </c>
      <c r="D378" s="107">
        <v>5319.63</v>
      </c>
      <c r="E378" s="28">
        <f>+D378*0.05</f>
        <v>265.98150000000004</v>
      </c>
      <c r="F378" s="79">
        <f t="shared" ref="F378:F380" si="119">SUM(B378:D378)</f>
        <v>5319.63</v>
      </c>
      <c r="G378" s="79">
        <f t="shared" ref="G378:G380" si="120">AVERAGE(F375:F378)</f>
        <v>5177.6149999999998</v>
      </c>
      <c r="H378" s="79">
        <f t="shared" ref="H378:H380" si="121">AVERAGE(F366:F378)</f>
        <v>5590.7500000000009</v>
      </c>
      <c r="I378" s="79">
        <f>AVERAGE($F$343:F378)</f>
        <v>6724.224444444445</v>
      </c>
      <c r="J378" s="84">
        <f>+I378*52</f>
        <v>349659.67111111112</v>
      </c>
      <c r="K378" s="79">
        <f t="shared" ref="K378:K380" si="122">SUM(F327:F378)</f>
        <v>355194.32</v>
      </c>
      <c r="L378" s="85">
        <f t="shared" ref="L378:L380" si="123">+I378/6</f>
        <v>1120.7040740740742</v>
      </c>
    </row>
    <row r="379" spans="1:12" x14ac:dyDescent="0.2">
      <c r="A379" s="83">
        <v>42260</v>
      </c>
      <c r="B379" s="79">
        <v>0</v>
      </c>
      <c r="C379" s="79">
        <v>0</v>
      </c>
      <c r="D379" s="87">
        <v>5671.06</v>
      </c>
      <c r="E379" s="28">
        <f t="shared" ref="E379" si="124">+D379*0.05</f>
        <v>283.55300000000005</v>
      </c>
      <c r="F379" s="79">
        <f t="shared" si="119"/>
        <v>5671.06</v>
      </c>
      <c r="G379" s="79">
        <f t="shared" si="120"/>
        <v>5205.5300000000007</v>
      </c>
      <c r="H379" s="79">
        <f t="shared" si="121"/>
        <v>5638.2761538461536</v>
      </c>
      <c r="I379" s="79">
        <f>AVERAGE($F$343:F379)</f>
        <v>6695.7605405405411</v>
      </c>
      <c r="J379" s="84">
        <f t="shared" ref="J379" si="125">+I379*52</f>
        <v>348179.54810810811</v>
      </c>
      <c r="K379" s="79">
        <f t="shared" si="122"/>
        <v>355225.88999999996</v>
      </c>
      <c r="L379" s="85">
        <f t="shared" si="123"/>
        <v>1115.9600900900903</v>
      </c>
    </row>
    <row r="380" spans="1:12" x14ac:dyDescent="0.2">
      <c r="A380" s="83">
        <v>42267</v>
      </c>
      <c r="B380" s="79">
        <v>0</v>
      </c>
      <c r="C380" s="79">
        <v>0</v>
      </c>
      <c r="D380" s="107">
        <v>7359.02</v>
      </c>
      <c r="E380" s="28">
        <f>+D380*0.05</f>
        <v>367.95100000000002</v>
      </c>
      <c r="F380" s="79">
        <f t="shared" si="119"/>
        <v>7359.02</v>
      </c>
      <c r="G380" s="79">
        <f t="shared" si="120"/>
        <v>5866.2825000000003</v>
      </c>
      <c r="H380" s="79">
        <f t="shared" si="121"/>
        <v>5698.6784615384622</v>
      </c>
      <c r="I380" s="79">
        <f>AVERAGE($F$343:F380)</f>
        <v>6713.2147368421056</v>
      </c>
      <c r="J380" s="84">
        <f>+I380*52</f>
        <v>349087.16631578951</v>
      </c>
      <c r="K380" s="92">
        <f t="shared" si="122"/>
        <v>357340.33</v>
      </c>
      <c r="L380" s="85">
        <f t="shared" si="123"/>
        <v>1118.8691228070177</v>
      </c>
    </row>
    <row r="381" spans="1:12" x14ac:dyDescent="0.2">
      <c r="A381" s="83">
        <v>42274</v>
      </c>
      <c r="B381" s="79">
        <v>0</v>
      </c>
      <c r="C381" s="79">
        <v>0</v>
      </c>
      <c r="D381" s="87">
        <v>6153.94</v>
      </c>
      <c r="E381" s="28">
        <f>+D381*0.05</f>
        <v>307.697</v>
      </c>
      <c r="F381" s="79">
        <f t="shared" ref="F381:F383" si="126">SUM(B381:D381)</f>
        <v>6153.94</v>
      </c>
      <c r="G381" s="79">
        <f t="shared" ref="G381:G383" si="127">AVERAGE(F378:F381)</f>
        <v>6125.9124999999995</v>
      </c>
      <c r="H381" s="79">
        <f t="shared" ref="H381:H383" si="128">AVERAGE(F369:F381)</f>
        <v>5732.7276923076925</v>
      </c>
      <c r="I381" s="79">
        <f>AVERAGE($F$343:F381)</f>
        <v>6698.874358974359</v>
      </c>
      <c r="J381" s="84">
        <f>+I381*52</f>
        <v>348341.46666666667</v>
      </c>
      <c r="K381" s="79">
        <f t="shared" ref="K381:K383" si="129">SUM(F330:F381)</f>
        <v>354532.93</v>
      </c>
      <c r="L381" s="85">
        <f t="shared" ref="L381:L383" si="130">+I381/6</f>
        <v>1116.4790598290599</v>
      </c>
    </row>
    <row r="382" spans="1:12" x14ac:dyDescent="0.2">
      <c r="A382" s="83">
        <v>42281</v>
      </c>
      <c r="B382" s="79">
        <v>0</v>
      </c>
      <c r="C382" s="79">
        <v>0</v>
      </c>
      <c r="D382" s="87">
        <v>6699.5</v>
      </c>
      <c r="E382" s="28">
        <f t="shared" ref="E382" si="131">+D382*0.05</f>
        <v>334.97500000000002</v>
      </c>
      <c r="F382" s="79">
        <f t="shared" si="126"/>
        <v>6699.5</v>
      </c>
      <c r="G382" s="79">
        <f t="shared" si="127"/>
        <v>6470.88</v>
      </c>
      <c r="H382" s="79">
        <f t="shared" si="128"/>
        <v>5843.002307692308</v>
      </c>
      <c r="I382" s="79">
        <f>AVERAGE($F$343:F382)</f>
        <v>6698.8899999999994</v>
      </c>
      <c r="J382" s="84">
        <f t="shared" ref="J382" si="132">+I382*52</f>
        <v>348342.27999999997</v>
      </c>
      <c r="K382" s="79">
        <f t="shared" si="129"/>
        <v>343216.91000000009</v>
      </c>
      <c r="L382" s="85">
        <f t="shared" si="130"/>
        <v>1116.4816666666666</v>
      </c>
    </row>
    <row r="383" spans="1:12" x14ac:dyDescent="0.2">
      <c r="A383" s="83">
        <v>42288</v>
      </c>
      <c r="B383" s="79">
        <v>0</v>
      </c>
      <c r="C383" s="79">
        <v>0</v>
      </c>
      <c r="D383" s="87">
        <v>7709.01</v>
      </c>
      <c r="E383" s="28">
        <f>+D383*0.05</f>
        <v>385.45050000000003</v>
      </c>
      <c r="F383" s="79">
        <f t="shared" si="126"/>
        <v>7709.01</v>
      </c>
      <c r="G383" s="79">
        <f t="shared" si="127"/>
        <v>6980.3675000000003</v>
      </c>
      <c r="H383" s="79">
        <f t="shared" si="128"/>
        <v>6037.1938461538457</v>
      </c>
      <c r="I383" s="79">
        <f>AVERAGE($F$343:F383)</f>
        <v>6723.5270731707315</v>
      </c>
      <c r="J383" s="84">
        <f>+I383*52</f>
        <v>349623.40780487802</v>
      </c>
      <c r="K383" s="92">
        <f t="shared" si="129"/>
        <v>343277.33000000007</v>
      </c>
      <c r="L383" s="85">
        <f t="shared" si="130"/>
        <v>1120.5878455284553</v>
      </c>
    </row>
    <row r="384" spans="1:12" x14ac:dyDescent="0.2">
      <c r="A384" s="83">
        <v>42295</v>
      </c>
      <c r="B384" s="79">
        <v>0</v>
      </c>
      <c r="C384" s="79">
        <v>0</v>
      </c>
      <c r="D384" s="87">
        <v>5826.67</v>
      </c>
      <c r="E384" s="28">
        <f>+D384*0.05</f>
        <v>291.33350000000002</v>
      </c>
      <c r="F384" s="79">
        <f t="shared" ref="F384:F386" si="133">SUM(B384:D384)</f>
        <v>5826.67</v>
      </c>
      <c r="G384" s="79">
        <f t="shared" ref="G384:G386" si="134">AVERAGE(F381:F384)</f>
        <v>6597.2799999999988</v>
      </c>
      <c r="H384" s="79">
        <f t="shared" ref="H384:H386" si="135">AVERAGE(F372:F384)</f>
        <v>6004.6030769230765</v>
      </c>
      <c r="I384" s="79">
        <f>AVERAGE($F$343:F384)</f>
        <v>6702.1733333333323</v>
      </c>
      <c r="J384" s="84">
        <f>+I384*52</f>
        <v>348513.01333333331</v>
      </c>
      <c r="K384" s="79">
        <f t="shared" ref="K384:K386" si="136">SUM(F333:F384)</f>
        <v>341580.75000000006</v>
      </c>
      <c r="L384" s="85">
        <f t="shared" ref="L384:L386" si="137">+I384/6</f>
        <v>1117.0288888888888</v>
      </c>
    </row>
    <row r="385" spans="1:19" x14ac:dyDescent="0.2">
      <c r="A385" s="83">
        <v>42302</v>
      </c>
      <c r="B385" s="79">
        <v>0</v>
      </c>
      <c r="C385" s="79">
        <v>0</v>
      </c>
      <c r="D385" s="87">
        <v>7859.2</v>
      </c>
      <c r="E385" s="28">
        <f t="shared" ref="E385" si="138">+D385*0.05</f>
        <v>392.96000000000004</v>
      </c>
      <c r="F385" s="79">
        <f t="shared" si="133"/>
        <v>7859.2</v>
      </c>
      <c r="G385" s="79">
        <f t="shared" si="134"/>
        <v>7023.5950000000003</v>
      </c>
      <c r="H385" s="79">
        <f t="shared" si="135"/>
        <v>6169.534615384614</v>
      </c>
      <c r="I385" s="79">
        <f>AVERAGE($F$343:F385)</f>
        <v>6729.0809302325579</v>
      </c>
      <c r="J385" s="84">
        <f t="shared" ref="J385" si="139">+I385*52</f>
        <v>349912.20837209304</v>
      </c>
      <c r="K385" s="79">
        <f t="shared" si="136"/>
        <v>344829.17000000004</v>
      </c>
      <c r="L385" s="85">
        <f t="shared" si="137"/>
        <v>1121.513488372093</v>
      </c>
    </row>
    <row r="386" spans="1:19" x14ac:dyDescent="0.2">
      <c r="A386" s="83">
        <v>42309</v>
      </c>
      <c r="B386" s="79">
        <v>0</v>
      </c>
      <c r="C386" s="79">
        <v>0</v>
      </c>
      <c r="D386" s="87">
        <v>5519.76</v>
      </c>
      <c r="E386" s="28">
        <f>+D386*0.05</f>
        <v>275.988</v>
      </c>
      <c r="F386" s="79">
        <f t="shared" si="133"/>
        <v>5519.76</v>
      </c>
      <c r="G386" s="79">
        <f t="shared" si="134"/>
        <v>6728.66</v>
      </c>
      <c r="H386" s="79">
        <f t="shared" si="135"/>
        <v>6120.0530769230772</v>
      </c>
      <c r="I386" s="79">
        <f>AVERAGE($F$343:F386)</f>
        <v>6701.5963636363631</v>
      </c>
      <c r="J386" s="84">
        <f>+I386*52</f>
        <v>348483.01090909087</v>
      </c>
      <c r="K386" s="92">
        <f t="shared" si="136"/>
        <v>342342.57000000007</v>
      </c>
      <c r="L386" s="85">
        <f t="shared" si="137"/>
        <v>1116.9327272727271</v>
      </c>
      <c r="O386" s="105" t="s">
        <v>157</v>
      </c>
      <c r="P386" s="105" t="s">
        <v>158</v>
      </c>
      <c r="Q386" s="105" t="s">
        <v>159</v>
      </c>
    </row>
    <row r="387" spans="1:19" x14ac:dyDescent="0.2">
      <c r="A387" s="83">
        <v>42316</v>
      </c>
      <c r="B387" s="79">
        <v>0</v>
      </c>
      <c r="C387" s="79">
        <v>0</v>
      </c>
      <c r="D387" s="87">
        <v>5535.05</v>
      </c>
      <c r="E387" s="28">
        <f>+D387*0.05</f>
        <v>276.7525</v>
      </c>
      <c r="F387" s="79">
        <f t="shared" ref="F387:F389" si="140">SUM(B387:D387)</f>
        <v>5535.05</v>
      </c>
      <c r="G387" s="79">
        <f t="shared" ref="G387:G389" si="141">AVERAGE(F384:F387)</f>
        <v>6185.1699999999992</v>
      </c>
      <c r="H387" s="79">
        <f t="shared" ref="H387:H389" si="142">AVERAGE(F375:F387)</f>
        <v>6080.2823076923078</v>
      </c>
      <c r="I387" s="79">
        <f>AVERAGE($F$343:F387)</f>
        <v>6675.6731111111103</v>
      </c>
      <c r="J387" s="84">
        <f>+I387*52</f>
        <v>347135.00177777774</v>
      </c>
      <c r="K387" s="79">
        <f t="shared" ref="K387:K389" si="143">SUM(F336:F387)</f>
        <v>339908.89</v>
      </c>
      <c r="L387" s="85">
        <f t="shared" ref="L387:L389" si="144">+I387/6</f>
        <v>1112.6121851851851</v>
      </c>
      <c r="N387" s="77">
        <v>470</v>
      </c>
      <c r="O387" s="106">
        <f>SUM(O388:O392)</f>
        <v>2234</v>
      </c>
      <c r="P387" s="85">
        <f>(+O387*12)/52</f>
        <v>515.53846153846155</v>
      </c>
      <c r="Q387" s="85">
        <f>+P387/6</f>
        <v>85.92307692307692</v>
      </c>
    </row>
    <row r="388" spans="1:19" x14ac:dyDescent="0.2">
      <c r="A388" s="83">
        <v>42323</v>
      </c>
      <c r="B388" s="79">
        <v>0</v>
      </c>
      <c r="C388" s="79">
        <v>0</v>
      </c>
      <c r="D388" s="107">
        <v>7704.68</v>
      </c>
      <c r="E388" s="28">
        <f t="shared" ref="E388" si="145">+D388*0.05</f>
        <v>385.23400000000004</v>
      </c>
      <c r="F388" s="79">
        <f t="shared" si="140"/>
        <v>7704.68</v>
      </c>
      <c r="G388" s="79">
        <f t="shared" si="141"/>
        <v>6654.6724999999997</v>
      </c>
      <c r="H388" s="79">
        <f t="shared" si="142"/>
        <v>6245.3038461538472</v>
      </c>
      <c r="I388" s="79">
        <f>AVERAGE($F$343:F388)</f>
        <v>6698.0428260869558</v>
      </c>
      <c r="J388" s="84">
        <f t="shared" ref="J388" si="146">+I388*52</f>
        <v>348298.22695652168</v>
      </c>
      <c r="K388" s="79">
        <f t="shared" si="143"/>
        <v>343061.01999999996</v>
      </c>
      <c r="L388" s="85">
        <f t="shared" si="144"/>
        <v>1116.3404710144926</v>
      </c>
      <c r="N388" s="77" t="s">
        <v>160</v>
      </c>
      <c r="O388" s="85">
        <v>1680</v>
      </c>
    </row>
    <row r="389" spans="1:19" x14ac:dyDescent="0.2">
      <c r="A389" s="83">
        <v>42330</v>
      </c>
      <c r="B389" s="79">
        <v>0</v>
      </c>
      <c r="C389" s="79">
        <v>0</v>
      </c>
      <c r="D389" s="87">
        <v>4852.57</v>
      </c>
      <c r="E389" s="28">
        <f>+D389*0.05</f>
        <v>242.6285</v>
      </c>
      <c r="F389" s="79">
        <f t="shared" si="140"/>
        <v>4852.57</v>
      </c>
      <c r="G389" s="79">
        <f t="shared" si="141"/>
        <v>5903.0150000000003</v>
      </c>
      <c r="H389" s="79">
        <f t="shared" si="142"/>
        <v>6255.8084615384623</v>
      </c>
      <c r="I389" s="79">
        <f>AVERAGE($F$343:F389)</f>
        <v>6658.7774468085099</v>
      </c>
      <c r="J389" s="84">
        <f>+I389*52</f>
        <v>346256.42723404249</v>
      </c>
      <c r="K389" s="92">
        <f t="shared" si="143"/>
        <v>343973.36</v>
      </c>
      <c r="L389" s="85">
        <f t="shared" si="144"/>
        <v>1109.7962411347517</v>
      </c>
      <c r="N389" s="77" t="s">
        <v>161</v>
      </c>
      <c r="O389" s="85">
        <v>255</v>
      </c>
    </row>
    <row r="390" spans="1:19" x14ac:dyDescent="0.2">
      <c r="A390" s="83">
        <v>42337</v>
      </c>
      <c r="B390" s="79">
        <v>0</v>
      </c>
      <c r="C390" s="79">
        <v>0</v>
      </c>
      <c r="D390" s="87">
        <v>4630.99</v>
      </c>
      <c r="E390" s="28">
        <f>+D390*0.05</f>
        <v>231.54949999999999</v>
      </c>
      <c r="F390" s="79">
        <f t="shared" ref="F390:F392" si="147">SUM(B390:D390)</f>
        <v>4630.99</v>
      </c>
      <c r="G390" s="79">
        <f t="shared" ref="G390:G392" si="148">AVERAGE(F387:F390)</f>
        <v>5680.8225000000002</v>
      </c>
      <c r="H390" s="79">
        <f t="shared" ref="H390:H392" si="149">AVERAGE(F378:F390)</f>
        <v>6218.5446153846151</v>
      </c>
      <c r="I390" s="79">
        <f>AVERAGE($F$343:F390)</f>
        <v>6616.5318749999997</v>
      </c>
      <c r="J390" s="84">
        <f>+I390*52</f>
        <v>344059.65749999997</v>
      </c>
      <c r="K390" s="79">
        <f t="shared" ref="K390:K392" si="150">SUM(F339:F390)</f>
        <v>342347.83</v>
      </c>
      <c r="L390" s="85">
        <f t="shared" ref="L390:L392" si="151">+I390/6</f>
        <v>1102.7553124999999</v>
      </c>
      <c r="N390" s="77" t="s">
        <v>162</v>
      </c>
      <c r="O390" s="85">
        <v>75</v>
      </c>
    </row>
    <row r="391" spans="1:19" x14ac:dyDescent="0.2">
      <c r="A391" s="83">
        <v>42344</v>
      </c>
      <c r="B391" s="79">
        <v>0</v>
      </c>
      <c r="C391" s="79">
        <v>0</v>
      </c>
      <c r="D391" s="87">
        <v>6200.42</v>
      </c>
      <c r="E391" s="28">
        <f t="shared" ref="E391" si="152">+D391*0.05</f>
        <v>310.02100000000002</v>
      </c>
      <c r="F391" s="79">
        <f t="shared" si="147"/>
        <v>6200.42</v>
      </c>
      <c r="G391" s="79">
        <f t="shared" si="148"/>
        <v>5847.1649999999991</v>
      </c>
      <c r="H391" s="79">
        <f t="shared" si="149"/>
        <v>6286.2976923076922</v>
      </c>
      <c r="I391" s="79">
        <f>AVERAGE($F$343:F391)</f>
        <v>6608.0397959183665</v>
      </c>
      <c r="J391" s="84">
        <f t="shared" ref="J391" si="153">+I391*52</f>
        <v>343618.06938775507</v>
      </c>
      <c r="K391" s="79">
        <f t="shared" si="150"/>
        <v>341529.31000000006</v>
      </c>
      <c r="L391" s="85">
        <f t="shared" si="151"/>
        <v>1101.3399659863944</v>
      </c>
      <c r="N391" s="77" t="s">
        <v>163</v>
      </c>
      <c r="O391" s="85">
        <v>79</v>
      </c>
    </row>
    <row r="392" spans="1:19" x14ac:dyDescent="0.2">
      <c r="A392" s="83">
        <v>42351</v>
      </c>
      <c r="B392" s="79">
        <v>0</v>
      </c>
      <c r="C392" s="79">
        <v>0</v>
      </c>
      <c r="D392" s="87">
        <v>4532.8100000000004</v>
      </c>
      <c r="E392" s="28">
        <f>+D392*0.05</f>
        <v>226.64050000000003</v>
      </c>
      <c r="F392" s="79">
        <f t="shared" si="147"/>
        <v>4532.8100000000004</v>
      </c>
      <c r="G392" s="79">
        <f t="shared" si="148"/>
        <v>5054.1975000000002</v>
      </c>
      <c r="H392" s="79">
        <f t="shared" si="149"/>
        <v>6198.74</v>
      </c>
      <c r="I392" s="79">
        <f>AVERAGE($F$343:F392)</f>
        <v>6566.5351999999993</v>
      </c>
      <c r="J392" s="84">
        <f>+I392*52</f>
        <v>341459.83039999998</v>
      </c>
      <c r="K392" s="92">
        <f t="shared" si="150"/>
        <v>338983.4</v>
      </c>
      <c r="L392" s="85">
        <f t="shared" si="151"/>
        <v>1094.4225333333331</v>
      </c>
      <c r="N392" s="108" t="s">
        <v>164</v>
      </c>
      <c r="O392" s="109">
        <v>145</v>
      </c>
      <c r="P392" s="108"/>
      <c r="Q392" s="108"/>
    </row>
    <row r="393" spans="1:19" x14ac:dyDescent="0.2">
      <c r="A393" s="83">
        <v>42358</v>
      </c>
      <c r="B393" s="79">
        <v>0</v>
      </c>
      <c r="C393" s="79">
        <v>0</v>
      </c>
      <c r="D393" s="87">
        <v>5887.06</v>
      </c>
      <c r="E393" s="28">
        <f>+D393*0.05</f>
        <v>294.35300000000001</v>
      </c>
      <c r="F393" s="79">
        <f t="shared" ref="F393:F395" si="154">SUM(B393:D393)</f>
        <v>5887.06</v>
      </c>
      <c r="G393" s="79">
        <f t="shared" ref="G393:G395" si="155">AVERAGE(F390:F393)</f>
        <v>5312.8200000000006</v>
      </c>
      <c r="H393" s="79">
        <f t="shared" ref="H393:H395" si="156">AVERAGE(F381:F393)</f>
        <v>6085.5123076923064</v>
      </c>
      <c r="I393" s="79">
        <f>AVERAGE($F$343:F393)</f>
        <v>6553.2121568627445</v>
      </c>
      <c r="J393" s="84">
        <f>+I393*52</f>
        <v>340767.03215686273</v>
      </c>
      <c r="K393" s="79">
        <f t="shared" ref="K393:K395" si="157">SUM(F342:F393)</f>
        <v>338206.16</v>
      </c>
      <c r="L393" s="85">
        <f t="shared" ref="L393:L395" si="158">+I393/6</f>
        <v>1092.2020261437908</v>
      </c>
      <c r="O393" s="106">
        <f>SUM(O394:O400)</f>
        <v>1490</v>
      </c>
      <c r="P393" s="85">
        <f>(O393*12)/52</f>
        <v>343.84615384615387</v>
      </c>
      <c r="Q393" s="85">
        <f>+P393/6</f>
        <v>57.307692307692314</v>
      </c>
    </row>
    <row r="394" spans="1:19" x14ac:dyDescent="0.2">
      <c r="A394" s="83">
        <v>42365</v>
      </c>
      <c r="B394" s="79">
        <v>0</v>
      </c>
      <c r="C394" s="79">
        <v>0</v>
      </c>
      <c r="D394" s="87">
        <v>4824.41</v>
      </c>
      <c r="E394" s="28">
        <f t="shared" ref="E394" si="159">+D394*0.05</f>
        <v>241.22050000000002</v>
      </c>
      <c r="F394" s="79">
        <f t="shared" si="154"/>
        <v>4824.41</v>
      </c>
      <c r="G394" s="79">
        <f t="shared" si="155"/>
        <v>5361.1750000000002</v>
      </c>
      <c r="H394" s="79">
        <f t="shared" si="156"/>
        <v>5983.2407692307697</v>
      </c>
      <c r="I394" s="79">
        <f>AVERAGE($F$343:F394)</f>
        <v>6519.9659615384599</v>
      </c>
      <c r="J394" s="84">
        <f t="shared" ref="J394" si="160">+I394*52</f>
        <v>339038.22999999992</v>
      </c>
      <c r="K394" s="79">
        <f t="shared" si="157"/>
        <v>339038.22999999992</v>
      </c>
      <c r="L394" s="85">
        <f t="shared" si="158"/>
        <v>1086.6609935897434</v>
      </c>
      <c r="N394" s="77" t="s">
        <v>165</v>
      </c>
      <c r="O394" s="85">
        <v>530</v>
      </c>
    </row>
    <row r="395" spans="1:19" x14ac:dyDescent="0.2">
      <c r="A395" s="83">
        <v>42372</v>
      </c>
      <c r="B395" s="79">
        <v>0</v>
      </c>
      <c r="C395" s="79">
        <v>0</v>
      </c>
      <c r="D395" s="87">
        <v>2803.55</v>
      </c>
      <c r="E395" s="28">
        <f>+D395*0.05</f>
        <v>140.17750000000001</v>
      </c>
      <c r="F395" s="79">
        <f t="shared" si="154"/>
        <v>2803.55</v>
      </c>
      <c r="G395" s="79">
        <f t="shared" si="155"/>
        <v>4511.9575000000004</v>
      </c>
      <c r="H395" s="79">
        <f t="shared" si="156"/>
        <v>5683.5523076923073</v>
      </c>
      <c r="I395" s="79">
        <f>AVERAGE($F$343:F395)</f>
        <v>6449.8449056603758</v>
      </c>
      <c r="J395" s="84">
        <f>+I395*52</f>
        <v>335391.93509433954</v>
      </c>
      <c r="K395" s="93">
        <f t="shared" si="157"/>
        <v>338900.29999999993</v>
      </c>
      <c r="L395" s="114">
        <f t="shared" si="158"/>
        <v>1074.9741509433959</v>
      </c>
      <c r="N395" s="77" t="s">
        <v>166</v>
      </c>
      <c r="O395" s="85">
        <v>80</v>
      </c>
    </row>
    <row r="396" spans="1:19" x14ac:dyDescent="0.2">
      <c r="A396" s="83">
        <v>42379</v>
      </c>
      <c r="B396" s="79">
        <v>0</v>
      </c>
      <c r="C396" s="79">
        <v>0</v>
      </c>
      <c r="D396" s="87">
        <v>3798.51</v>
      </c>
      <c r="E396" s="28">
        <f>+D396*0.05</f>
        <v>189.92550000000003</v>
      </c>
      <c r="F396" s="79">
        <f t="shared" ref="F396:F397" si="161">SUM(B396:D396)</f>
        <v>3798.51</v>
      </c>
      <c r="G396" s="79">
        <f t="shared" ref="G396:G397" si="162">AVERAGE(F393:F396)</f>
        <v>4328.3824999999997</v>
      </c>
      <c r="H396" s="79">
        <f t="shared" ref="H396:H397" si="163">AVERAGE(F384:F396)</f>
        <v>5382.744615384614</v>
      </c>
      <c r="I396" s="79">
        <f>AVERAGE($F$396:F396)</f>
        <v>3798.51</v>
      </c>
      <c r="J396" s="84">
        <f>+I396*52</f>
        <v>197522.52000000002</v>
      </c>
      <c r="K396" s="79">
        <f t="shared" ref="K396:K397" si="164">SUM(F345:F396)</f>
        <v>339843.10999999993</v>
      </c>
      <c r="L396" s="85">
        <f t="shared" ref="L396:L397" si="165">+I396/6</f>
        <v>633.08500000000004</v>
      </c>
      <c r="N396" s="77" t="s">
        <v>167</v>
      </c>
      <c r="O396" s="85">
        <v>70</v>
      </c>
    </row>
    <row r="397" spans="1:19" x14ac:dyDescent="0.2">
      <c r="A397" s="83">
        <v>42386</v>
      </c>
      <c r="B397" s="79">
        <v>0</v>
      </c>
      <c r="C397" s="79">
        <v>0</v>
      </c>
      <c r="D397" s="87">
        <v>4134.6099999999997</v>
      </c>
      <c r="E397" s="28">
        <f t="shared" ref="E397" si="166">+D397*0.05</f>
        <v>206.73050000000001</v>
      </c>
      <c r="F397" s="79">
        <f t="shared" si="161"/>
        <v>4134.6099999999997</v>
      </c>
      <c r="G397" s="79">
        <f t="shared" si="162"/>
        <v>3890.2700000000004</v>
      </c>
      <c r="H397" s="79">
        <f t="shared" si="163"/>
        <v>5252.5861538461531</v>
      </c>
      <c r="I397" s="79">
        <f>AVERAGE($F$396:F397)</f>
        <v>3966.56</v>
      </c>
      <c r="J397" s="84">
        <f t="shared" ref="J397" si="167">+I397*52</f>
        <v>206261.12</v>
      </c>
      <c r="K397" s="79">
        <f t="shared" si="164"/>
        <v>337803.58999999991</v>
      </c>
      <c r="L397" s="85">
        <f t="shared" si="165"/>
        <v>661.09333333333336</v>
      </c>
      <c r="N397" s="77" t="s">
        <v>168</v>
      </c>
      <c r="O397" s="85">
        <v>0</v>
      </c>
    </row>
    <row r="398" spans="1:19" x14ac:dyDescent="0.2">
      <c r="A398" s="83">
        <v>42393</v>
      </c>
      <c r="B398" s="79">
        <v>0</v>
      </c>
      <c r="C398" s="79">
        <v>0</v>
      </c>
      <c r="D398" s="87">
        <v>4464.68</v>
      </c>
      <c r="E398" s="28">
        <f>+D398*0.05</f>
        <v>223.23400000000004</v>
      </c>
      <c r="F398" s="79">
        <f t="shared" ref="F398:F400" si="168">SUM(B398:D398)</f>
        <v>4464.68</v>
      </c>
      <c r="G398" s="79">
        <f t="shared" ref="G398:G400" si="169">AVERAGE(F395:F398)</f>
        <v>3800.3375000000001</v>
      </c>
      <c r="H398" s="79">
        <f t="shared" ref="H398:H400" si="170">AVERAGE(F386:F398)</f>
        <v>4991.4692307692312</v>
      </c>
      <c r="I398" s="79">
        <f>AVERAGE($F$396:F398)</f>
        <v>4132.5999999999995</v>
      </c>
      <c r="J398" s="84">
        <f>+I398*52</f>
        <v>214895.19999999998</v>
      </c>
      <c r="K398" s="79">
        <f t="shared" ref="K398:K400" si="171">SUM(F347:F398)</f>
        <v>334776.34999999992</v>
      </c>
      <c r="L398" s="85">
        <f t="shared" ref="L398:L400" si="172">+I398/6</f>
        <v>688.76666666666654</v>
      </c>
      <c r="N398" s="77" t="s">
        <v>169</v>
      </c>
      <c r="O398" s="85">
        <v>280</v>
      </c>
    </row>
    <row r="399" spans="1:19" x14ac:dyDescent="0.2">
      <c r="A399" s="83">
        <v>42400</v>
      </c>
      <c r="B399" s="79">
        <v>0</v>
      </c>
      <c r="C399" s="79">
        <v>0</v>
      </c>
      <c r="D399" s="87">
        <v>8737.3700000000008</v>
      </c>
      <c r="E399" s="28">
        <f>+D399*0.05</f>
        <v>436.86850000000004</v>
      </c>
      <c r="F399" s="79">
        <f t="shared" si="168"/>
        <v>8737.3700000000008</v>
      </c>
      <c r="G399" s="79">
        <f t="shared" si="169"/>
        <v>5283.7924999999996</v>
      </c>
      <c r="H399" s="79">
        <f t="shared" si="170"/>
        <v>5238.9776923076915</v>
      </c>
      <c r="I399" s="79">
        <f>AVERAGE($F$396:F399)</f>
        <v>5283.7924999999996</v>
      </c>
      <c r="J399" s="84">
        <f>+I399*52</f>
        <v>274757.20999999996</v>
      </c>
      <c r="K399" s="79">
        <f t="shared" si="171"/>
        <v>337678.02999999991</v>
      </c>
      <c r="L399" s="85">
        <f t="shared" si="172"/>
        <v>880.6320833333333</v>
      </c>
      <c r="N399" s="77" t="s">
        <v>170</v>
      </c>
      <c r="O399" s="85">
        <v>215</v>
      </c>
      <c r="S399" s="110">
        <f>+Q400*52</f>
        <v>32001.575968992234</v>
      </c>
    </row>
    <row r="400" spans="1:19" x14ac:dyDescent="0.2">
      <c r="A400" s="83">
        <v>42407</v>
      </c>
      <c r="B400" s="79">
        <v>0</v>
      </c>
      <c r="C400" s="79">
        <v>0</v>
      </c>
      <c r="D400" s="115">
        <v>6854.39</v>
      </c>
      <c r="E400" s="28">
        <f t="shared" ref="E400" si="173">+D400*0.05</f>
        <v>342.71950000000004</v>
      </c>
      <c r="F400" s="79">
        <f t="shared" si="168"/>
        <v>6854.39</v>
      </c>
      <c r="G400" s="79">
        <f t="shared" si="169"/>
        <v>6047.7625000000007</v>
      </c>
      <c r="H400" s="79">
        <f t="shared" si="170"/>
        <v>5340.465384615386</v>
      </c>
      <c r="I400" s="79">
        <f>AVERAGE($F$396:F400)</f>
        <v>5597.9119999999994</v>
      </c>
      <c r="J400" s="84">
        <f t="shared" ref="J400" si="174">+I400*52</f>
        <v>291091.42399999994</v>
      </c>
      <c r="K400" s="79">
        <f t="shared" si="171"/>
        <v>336327.30999999994</v>
      </c>
      <c r="L400" s="85">
        <f t="shared" si="172"/>
        <v>932.98533333333319</v>
      </c>
      <c r="N400" s="77" t="s">
        <v>171</v>
      </c>
      <c r="O400" s="85">
        <v>315</v>
      </c>
      <c r="Q400" s="111">
        <f>+I125/6</f>
        <v>615.41492248061991</v>
      </c>
      <c r="R400" s="112">
        <f>+Q400*0.25</f>
        <v>153.85373062015498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47"/>
  <sheetViews>
    <sheetView topLeftCell="A186" workbookViewId="0">
      <selection activeCell="A232" sqref="A232"/>
    </sheetView>
  </sheetViews>
  <sheetFormatPr defaultRowHeight="11.25" x14ac:dyDescent="0.2"/>
  <cols>
    <col min="1" max="1" width="9.140625" style="4"/>
    <col min="2" max="2" width="11.28515625" style="11" customWidth="1"/>
    <col min="3" max="3" width="9.140625" style="25"/>
    <col min="4" max="4" width="9.140625" style="4"/>
    <col min="5" max="5" width="19.140625" style="4" customWidth="1"/>
    <col min="6" max="7" width="9.140625" style="4"/>
    <col min="8" max="8" width="9.140625" style="25"/>
    <col min="9" max="16384" width="9.140625" style="4"/>
  </cols>
  <sheetData>
    <row r="1" spans="1:10" x14ac:dyDescent="0.2">
      <c r="A1" s="1" t="s">
        <v>0</v>
      </c>
      <c r="B1" s="2"/>
      <c r="C1" s="3">
        <f>SUM(C162:C429)</f>
        <v>6551.0600000000013</v>
      </c>
      <c r="D1" s="3">
        <f>SUM(D162:D429)</f>
        <v>456.67999999999984</v>
      </c>
      <c r="H1" s="5">
        <f ca="1">TODAY()</f>
        <v>42405</v>
      </c>
      <c r="I1" s="5"/>
      <c r="J1" s="5"/>
    </row>
    <row r="2" spans="1:10" s="8" customFormat="1" x14ac:dyDescent="0.2">
      <c r="A2" s="1" t="s">
        <v>1</v>
      </c>
      <c r="B2" s="6" t="s">
        <v>2</v>
      </c>
      <c r="C2" s="7" t="s">
        <v>3</v>
      </c>
      <c r="D2" s="6" t="s">
        <v>4</v>
      </c>
      <c r="E2" s="6" t="s">
        <v>5</v>
      </c>
      <c r="H2" s="9"/>
    </row>
    <row r="3" spans="1:10" s="8" customFormat="1" x14ac:dyDescent="0.2">
      <c r="A3" s="10">
        <v>15137</v>
      </c>
      <c r="B3" s="11">
        <v>41974</v>
      </c>
      <c r="C3" s="12">
        <v>500</v>
      </c>
      <c r="D3" s="12"/>
      <c r="E3" s="13" t="s">
        <v>6</v>
      </c>
      <c r="F3" s="14"/>
      <c r="G3" s="14"/>
      <c r="H3" s="14"/>
    </row>
    <row r="4" spans="1:10" s="8" customFormat="1" x14ac:dyDescent="0.2">
      <c r="A4" s="10">
        <v>15138</v>
      </c>
      <c r="B4" s="11">
        <v>41974</v>
      </c>
      <c r="C4" s="12">
        <v>10.83</v>
      </c>
      <c r="D4" s="12">
        <v>0.83</v>
      </c>
      <c r="E4" s="12"/>
      <c r="F4" s="14"/>
      <c r="G4" s="14"/>
      <c r="H4" s="14"/>
    </row>
    <row r="5" spans="1:10" s="8" customFormat="1" x14ac:dyDescent="0.2">
      <c r="A5" s="10">
        <v>15139</v>
      </c>
      <c r="B5" s="11">
        <v>41974</v>
      </c>
      <c r="C5" s="12">
        <v>227.32999999999998</v>
      </c>
      <c r="D5" s="12">
        <v>17.329999999999998</v>
      </c>
      <c r="E5" s="12"/>
      <c r="F5" s="14"/>
      <c r="G5" s="14"/>
      <c r="H5" s="14"/>
    </row>
    <row r="6" spans="1:10" s="8" customFormat="1" x14ac:dyDescent="0.2">
      <c r="A6" s="10">
        <v>15140</v>
      </c>
      <c r="B6" s="11">
        <v>41974</v>
      </c>
      <c r="C6" s="12">
        <v>128.82</v>
      </c>
      <c r="D6" s="12">
        <v>9.82</v>
      </c>
      <c r="E6" s="15" t="s">
        <v>7</v>
      </c>
      <c r="H6" s="16"/>
      <c r="I6" s="16"/>
    </row>
    <row r="7" spans="1:10" s="8" customFormat="1" x14ac:dyDescent="0.2">
      <c r="A7" s="10">
        <v>15141</v>
      </c>
      <c r="B7" s="11">
        <v>41974</v>
      </c>
      <c r="C7" s="12">
        <v>43.3</v>
      </c>
      <c r="D7" s="12">
        <v>3.3</v>
      </c>
      <c r="E7" s="17"/>
      <c r="H7" s="14"/>
      <c r="I7" s="16"/>
    </row>
    <row r="8" spans="1:10" s="8" customFormat="1" x14ac:dyDescent="0.2">
      <c r="A8" s="10">
        <v>15142</v>
      </c>
      <c r="B8" s="11">
        <v>41974</v>
      </c>
      <c r="C8" s="12">
        <v>81</v>
      </c>
      <c r="D8" s="12"/>
      <c r="E8" s="17"/>
      <c r="F8" s="18"/>
      <c r="G8" s="19"/>
      <c r="H8" s="14"/>
      <c r="I8" s="16"/>
    </row>
    <row r="9" spans="1:10" s="8" customFormat="1" x14ac:dyDescent="0.2">
      <c r="A9" s="10">
        <v>15143</v>
      </c>
      <c r="B9" s="11">
        <v>41974</v>
      </c>
      <c r="C9" s="12">
        <v>20.57</v>
      </c>
      <c r="D9" s="12">
        <v>1.57</v>
      </c>
      <c r="E9" s="17"/>
      <c r="F9" s="18"/>
      <c r="G9" s="19"/>
      <c r="H9" s="14"/>
      <c r="I9" s="16"/>
    </row>
    <row r="10" spans="1:10" s="8" customFormat="1" x14ac:dyDescent="0.2">
      <c r="A10" s="10">
        <v>15144</v>
      </c>
      <c r="B10" s="11">
        <v>41974</v>
      </c>
      <c r="C10" s="12">
        <v>15</v>
      </c>
      <c r="D10" s="12">
        <v>1.1399999999999999</v>
      </c>
      <c r="E10" s="17"/>
      <c r="F10" s="18"/>
      <c r="G10" s="19"/>
      <c r="H10" s="14"/>
      <c r="I10" s="16"/>
    </row>
    <row r="11" spans="1:10" s="8" customFormat="1" x14ac:dyDescent="0.2">
      <c r="A11" s="10">
        <v>15145</v>
      </c>
      <c r="B11" s="11">
        <v>41974</v>
      </c>
      <c r="C11" s="12">
        <v>2.44</v>
      </c>
      <c r="D11" s="12">
        <v>0.19</v>
      </c>
      <c r="E11" s="17"/>
      <c r="H11" s="14"/>
      <c r="I11" s="16"/>
    </row>
    <row r="12" spans="1:10" s="8" customFormat="1" x14ac:dyDescent="0.2">
      <c r="A12" s="10">
        <v>15146</v>
      </c>
      <c r="B12" s="11">
        <v>41974</v>
      </c>
      <c r="C12" s="12">
        <v>53.96</v>
      </c>
      <c r="D12" s="12"/>
      <c r="E12" s="13" t="s">
        <v>8</v>
      </c>
      <c r="F12" s="18"/>
      <c r="G12" s="19"/>
      <c r="H12" s="14"/>
      <c r="I12" s="16"/>
    </row>
    <row r="13" spans="1:10" s="8" customFormat="1" x14ac:dyDescent="0.2">
      <c r="A13" s="10">
        <v>15147</v>
      </c>
      <c r="B13" s="11">
        <v>41974</v>
      </c>
      <c r="C13" s="12">
        <v>2.3800000000000026</v>
      </c>
      <c r="D13" s="12"/>
      <c r="E13" s="13" t="s">
        <v>8</v>
      </c>
      <c r="F13" s="18"/>
      <c r="G13" s="19"/>
      <c r="H13" s="14"/>
      <c r="I13" s="16"/>
    </row>
    <row r="14" spans="1:10" s="8" customFormat="1" x14ac:dyDescent="0.2">
      <c r="A14" s="10">
        <v>15148</v>
      </c>
      <c r="B14" s="11">
        <v>41974</v>
      </c>
      <c r="C14" s="12">
        <v>96</v>
      </c>
      <c r="D14" s="12"/>
      <c r="E14" s="15" t="s">
        <v>9</v>
      </c>
      <c r="H14" s="16"/>
      <c r="I14" s="16"/>
    </row>
    <row r="15" spans="1:10" s="8" customFormat="1" x14ac:dyDescent="0.2">
      <c r="A15" s="10">
        <v>15149</v>
      </c>
      <c r="B15" s="11">
        <v>41974</v>
      </c>
      <c r="C15" s="12">
        <v>14.28</v>
      </c>
      <c r="D15" s="12"/>
      <c r="E15" s="13" t="s">
        <v>8</v>
      </c>
      <c r="F15" s="20">
        <f>+C6+C14</f>
        <v>224.82</v>
      </c>
      <c r="G15" s="20">
        <v>221.88</v>
      </c>
      <c r="H15" s="14"/>
      <c r="I15" s="16"/>
    </row>
    <row r="16" spans="1:10" s="8" customFormat="1" x14ac:dyDescent="0.2">
      <c r="A16" s="10">
        <v>15150</v>
      </c>
      <c r="B16" s="11">
        <v>41975</v>
      </c>
      <c r="C16" s="12">
        <v>35.72</v>
      </c>
      <c r="D16" s="12">
        <v>2.72</v>
      </c>
      <c r="E16" s="17"/>
      <c r="F16" s="18"/>
      <c r="G16" s="19"/>
      <c r="H16" s="14"/>
      <c r="I16" s="16"/>
    </row>
    <row r="17" spans="1:9" s="8" customFormat="1" x14ac:dyDescent="0.2">
      <c r="A17" s="10">
        <v>15151</v>
      </c>
      <c r="B17" s="11">
        <v>41975</v>
      </c>
      <c r="C17" s="12">
        <v>40</v>
      </c>
      <c r="D17" s="12">
        <v>3.05</v>
      </c>
      <c r="E17" s="17"/>
      <c r="H17" s="14"/>
      <c r="I17" s="16"/>
    </row>
    <row r="18" spans="1:9" s="8" customFormat="1" x14ac:dyDescent="0.2">
      <c r="A18" s="10">
        <v>15152</v>
      </c>
      <c r="B18" s="11">
        <v>41975</v>
      </c>
      <c r="C18" s="12">
        <v>670.93</v>
      </c>
      <c r="D18" s="12">
        <v>51.13</v>
      </c>
      <c r="E18" s="15"/>
      <c r="H18" s="16"/>
      <c r="I18" s="16"/>
    </row>
    <row r="19" spans="1:9" s="8" customFormat="1" x14ac:dyDescent="0.2">
      <c r="A19" s="10">
        <v>15153</v>
      </c>
      <c r="B19" s="11">
        <v>41975</v>
      </c>
      <c r="C19" s="12">
        <v>319.27999999999997</v>
      </c>
      <c r="D19" s="12">
        <v>24.33</v>
      </c>
      <c r="E19" s="15" t="s">
        <v>7</v>
      </c>
      <c r="F19" s="21"/>
      <c r="G19" s="22"/>
      <c r="H19" s="16"/>
      <c r="I19" s="16"/>
    </row>
    <row r="20" spans="1:9" s="8" customFormat="1" x14ac:dyDescent="0.2">
      <c r="A20" s="10">
        <v>15154</v>
      </c>
      <c r="B20" s="11">
        <v>41975</v>
      </c>
      <c r="C20" s="12">
        <v>23.82</v>
      </c>
      <c r="D20" s="12">
        <v>1.82</v>
      </c>
      <c r="E20" s="17"/>
      <c r="H20" s="14"/>
      <c r="I20" s="16"/>
    </row>
    <row r="21" spans="1:9" s="8" customFormat="1" x14ac:dyDescent="0.2">
      <c r="A21" s="10">
        <v>15155</v>
      </c>
      <c r="B21" s="11">
        <v>41975</v>
      </c>
      <c r="C21" s="12">
        <v>188</v>
      </c>
      <c r="D21" s="12"/>
      <c r="E21" s="15" t="s">
        <v>10</v>
      </c>
      <c r="H21" s="16"/>
      <c r="I21" s="16"/>
    </row>
    <row r="22" spans="1:9" s="8" customFormat="1" x14ac:dyDescent="0.2">
      <c r="A22" s="10">
        <v>15156</v>
      </c>
      <c r="B22" s="11">
        <v>41975</v>
      </c>
      <c r="C22" s="12">
        <v>161.83000000000001</v>
      </c>
      <c r="D22" s="12">
        <v>12.33</v>
      </c>
      <c r="E22" s="15" t="s">
        <v>11</v>
      </c>
      <c r="H22" s="16"/>
      <c r="I22" s="16"/>
    </row>
    <row r="23" spans="1:9" s="8" customFormat="1" x14ac:dyDescent="0.2">
      <c r="A23" s="10">
        <v>15157</v>
      </c>
      <c r="B23" s="11">
        <v>41975</v>
      </c>
      <c r="C23" s="12">
        <v>29</v>
      </c>
      <c r="D23" s="12"/>
      <c r="E23" s="15" t="s">
        <v>12</v>
      </c>
      <c r="F23" s="20">
        <f>99.48+C19</f>
        <v>418.76</v>
      </c>
      <c r="G23" s="20">
        <v>410.73</v>
      </c>
      <c r="H23" s="16"/>
      <c r="I23" s="16"/>
    </row>
    <row r="24" spans="1:9" s="8" customFormat="1" x14ac:dyDescent="0.2">
      <c r="A24" s="10">
        <v>15158</v>
      </c>
      <c r="B24" s="11">
        <v>41976</v>
      </c>
      <c r="C24" s="12">
        <v>150.47</v>
      </c>
      <c r="D24" s="12">
        <v>11.47</v>
      </c>
      <c r="E24" s="17"/>
      <c r="F24" s="18"/>
      <c r="G24" s="19"/>
      <c r="H24" s="14"/>
      <c r="I24" s="16"/>
    </row>
    <row r="25" spans="1:9" s="8" customFormat="1" x14ac:dyDescent="0.2">
      <c r="A25" s="10">
        <v>15159</v>
      </c>
      <c r="B25" s="11">
        <v>41976</v>
      </c>
      <c r="C25" s="12">
        <v>63</v>
      </c>
      <c r="D25" s="12">
        <v>4.8</v>
      </c>
      <c r="E25" s="17"/>
      <c r="H25" s="14"/>
      <c r="I25" s="16"/>
    </row>
    <row r="26" spans="1:9" s="8" customFormat="1" x14ac:dyDescent="0.2">
      <c r="A26" s="10">
        <v>15160</v>
      </c>
      <c r="B26" s="11">
        <v>41976</v>
      </c>
      <c r="C26" s="12">
        <v>52</v>
      </c>
      <c r="D26" s="12">
        <v>3.96</v>
      </c>
      <c r="E26" s="15" t="s">
        <v>7</v>
      </c>
      <c r="H26" s="16"/>
      <c r="I26" s="16"/>
    </row>
    <row r="27" spans="1:9" s="8" customFormat="1" x14ac:dyDescent="0.2">
      <c r="A27" s="10">
        <v>15161</v>
      </c>
      <c r="B27" s="11">
        <v>41976</v>
      </c>
      <c r="C27" s="12">
        <v>31.34</v>
      </c>
      <c r="D27" s="12">
        <v>2.39</v>
      </c>
      <c r="E27" s="17"/>
      <c r="H27" s="14"/>
      <c r="I27" s="16"/>
    </row>
    <row r="28" spans="1:9" s="8" customFormat="1" x14ac:dyDescent="0.2">
      <c r="A28" s="10">
        <v>15162</v>
      </c>
      <c r="B28" s="11">
        <v>41976</v>
      </c>
      <c r="C28" s="12">
        <v>107.17</v>
      </c>
      <c r="D28" s="12">
        <v>8.17</v>
      </c>
      <c r="E28" s="15" t="s">
        <v>13</v>
      </c>
      <c r="H28" s="16"/>
      <c r="I28" s="16"/>
    </row>
    <row r="29" spans="1:9" s="8" customFormat="1" x14ac:dyDescent="0.2">
      <c r="A29" s="10">
        <v>15163</v>
      </c>
      <c r="B29" s="11">
        <v>41976</v>
      </c>
      <c r="C29" s="12">
        <v>71.77</v>
      </c>
      <c r="D29" s="12">
        <v>5.47</v>
      </c>
      <c r="E29" s="17"/>
      <c r="F29" s="18"/>
      <c r="G29" s="19"/>
      <c r="H29" s="14"/>
      <c r="I29" s="16"/>
    </row>
    <row r="30" spans="1:9" s="8" customFormat="1" x14ac:dyDescent="0.2">
      <c r="A30" s="10">
        <v>15164</v>
      </c>
      <c r="B30" s="11">
        <v>41976</v>
      </c>
      <c r="C30" s="12">
        <v>50</v>
      </c>
      <c r="D30" s="12"/>
      <c r="E30" s="17"/>
      <c r="H30" s="14"/>
      <c r="I30" s="16"/>
    </row>
    <row r="31" spans="1:9" s="8" customFormat="1" x14ac:dyDescent="0.2">
      <c r="A31" s="10">
        <v>15165</v>
      </c>
      <c r="B31" s="11">
        <v>41976</v>
      </c>
      <c r="C31" s="12">
        <v>702.54</v>
      </c>
      <c r="D31" s="12">
        <v>53.54</v>
      </c>
      <c r="E31" s="15" t="s">
        <v>7</v>
      </c>
      <c r="H31" s="16"/>
      <c r="I31" s="16"/>
    </row>
    <row r="32" spans="1:9" s="8" customFormat="1" x14ac:dyDescent="0.2">
      <c r="A32" s="10">
        <v>15166</v>
      </c>
      <c r="B32" s="11">
        <v>41976</v>
      </c>
      <c r="C32" s="12">
        <v>-24</v>
      </c>
      <c r="D32" s="12"/>
      <c r="E32" s="13" t="s">
        <v>14</v>
      </c>
      <c r="F32" s="20">
        <f>+C26+C28+C22+C31</f>
        <v>1023.54</v>
      </c>
      <c r="G32" s="20">
        <v>1004.71</v>
      </c>
      <c r="H32" s="14"/>
      <c r="I32" s="16"/>
    </row>
    <row r="33" spans="1:9" s="8" customFormat="1" x14ac:dyDescent="0.2">
      <c r="A33" s="10">
        <v>15167</v>
      </c>
      <c r="B33" s="11">
        <v>41977</v>
      </c>
      <c r="C33" s="12">
        <v>160</v>
      </c>
      <c r="D33" s="12">
        <v>12.19</v>
      </c>
      <c r="E33" s="15" t="s">
        <v>15</v>
      </c>
      <c r="H33" s="16"/>
      <c r="I33" s="16"/>
    </row>
    <row r="34" spans="1:9" s="8" customFormat="1" x14ac:dyDescent="0.2">
      <c r="A34" s="10">
        <v>15168</v>
      </c>
      <c r="B34" s="11">
        <v>41977</v>
      </c>
      <c r="C34" s="12">
        <v>45</v>
      </c>
      <c r="D34" s="12"/>
      <c r="E34" s="15" t="s">
        <v>7</v>
      </c>
      <c r="H34" s="16"/>
      <c r="I34" s="16"/>
    </row>
    <row r="35" spans="1:9" s="8" customFormat="1" x14ac:dyDescent="0.2">
      <c r="A35" s="10">
        <v>15169</v>
      </c>
      <c r="B35" s="11">
        <v>41977</v>
      </c>
      <c r="C35" s="12">
        <v>182.94</v>
      </c>
      <c r="D35" s="12">
        <v>13.94</v>
      </c>
      <c r="E35" s="15" t="s">
        <v>11</v>
      </c>
      <c r="F35" s="21"/>
      <c r="G35" s="22"/>
      <c r="H35" s="16"/>
      <c r="I35" s="16"/>
    </row>
    <row r="36" spans="1:9" s="8" customFormat="1" x14ac:dyDescent="0.2">
      <c r="A36" s="10">
        <v>15170</v>
      </c>
      <c r="B36" s="11">
        <v>41977</v>
      </c>
      <c r="C36" s="12">
        <v>200</v>
      </c>
      <c r="D36" s="12">
        <v>15.25</v>
      </c>
      <c r="E36" s="17"/>
      <c r="F36" s="18"/>
      <c r="G36" s="19"/>
      <c r="H36" s="14"/>
      <c r="I36" s="16"/>
    </row>
    <row r="37" spans="1:9" s="8" customFormat="1" x14ac:dyDescent="0.2">
      <c r="A37" s="10">
        <v>15171</v>
      </c>
      <c r="B37" s="11">
        <v>41977</v>
      </c>
      <c r="C37" s="12">
        <v>10.83</v>
      </c>
      <c r="D37" s="12">
        <v>0.83</v>
      </c>
      <c r="E37" s="17"/>
      <c r="H37" s="14"/>
      <c r="I37" s="16"/>
    </row>
    <row r="38" spans="1:9" s="8" customFormat="1" x14ac:dyDescent="0.2">
      <c r="A38" s="10">
        <v>15172</v>
      </c>
      <c r="B38" s="11">
        <v>41977</v>
      </c>
      <c r="C38" s="12">
        <v>79</v>
      </c>
      <c r="D38" s="12"/>
      <c r="E38" s="15" t="s">
        <v>16</v>
      </c>
      <c r="H38" s="16"/>
      <c r="I38" s="16"/>
    </row>
    <row r="39" spans="1:9" s="8" customFormat="1" x14ac:dyDescent="0.2">
      <c r="A39" s="10">
        <v>15173</v>
      </c>
      <c r="B39" s="11">
        <v>41977</v>
      </c>
      <c r="C39" s="12">
        <v>137.47999999999999</v>
      </c>
      <c r="D39" s="12">
        <v>10.48</v>
      </c>
      <c r="E39" s="17"/>
      <c r="H39" s="14"/>
      <c r="I39" s="16"/>
    </row>
    <row r="40" spans="1:9" s="8" customFormat="1" x14ac:dyDescent="0.2">
      <c r="A40" s="10">
        <v>15174</v>
      </c>
      <c r="B40" s="11">
        <v>41977</v>
      </c>
      <c r="C40" s="12">
        <v>18.349999999999998</v>
      </c>
      <c r="D40" s="12">
        <v>1.4</v>
      </c>
      <c r="E40" s="17"/>
      <c r="F40" s="20">
        <f>188+C34+C35</f>
        <v>415.94</v>
      </c>
      <c r="G40" s="20">
        <v>412.58</v>
      </c>
      <c r="H40" s="14"/>
      <c r="I40" s="16"/>
    </row>
    <row r="41" spans="1:9" s="8" customFormat="1" x14ac:dyDescent="0.2">
      <c r="A41" s="10">
        <v>15175</v>
      </c>
      <c r="B41" s="11">
        <v>41978</v>
      </c>
      <c r="C41" s="12">
        <v>239</v>
      </c>
      <c r="D41" s="12"/>
      <c r="E41" s="15" t="s">
        <v>17</v>
      </c>
      <c r="H41" s="16"/>
      <c r="I41" s="16"/>
    </row>
    <row r="42" spans="1:9" s="8" customFormat="1" x14ac:dyDescent="0.2">
      <c r="A42" s="10">
        <v>15176</v>
      </c>
      <c r="B42" s="11">
        <v>41978</v>
      </c>
      <c r="C42" s="12">
        <v>378.88</v>
      </c>
      <c r="D42" s="12">
        <v>28.88</v>
      </c>
      <c r="E42" s="13" t="s">
        <v>18</v>
      </c>
      <c r="H42" s="14"/>
      <c r="I42" s="16"/>
    </row>
    <row r="43" spans="1:9" s="8" customFormat="1" x14ac:dyDescent="0.2">
      <c r="A43" s="10">
        <v>15177</v>
      </c>
      <c r="B43" s="11">
        <v>41978</v>
      </c>
      <c r="C43" s="12">
        <v>256.55</v>
      </c>
      <c r="D43" s="12">
        <v>19.55</v>
      </c>
      <c r="E43" s="17"/>
      <c r="H43" s="14"/>
      <c r="I43" s="16"/>
    </row>
    <row r="44" spans="1:9" s="8" customFormat="1" x14ac:dyDescent="0.2">
      <c r="A44" s="10">
        <v>15178</v>
      </c>
      <c r="B44" s="11">
        <v>41978</v>
      </c>
      <c r="C44" s="12">
        <v>125.57</v>
      </c>
      <c r="D44" s="12">
        <v>9.57</v>
      </c>
      <c r="E44" s="15" t="s">
        <v>11</v>
      </c>
      <c r="H44" s="16"/>
      <c r="I44" s="16"/>
    </row>
    <row r="45" spans="1:9" s="8" customFormat="1" x14ac:dyDescent="0.2">
      <c r="A45" s="10">
        <v>15179</v>
      </c>
      <c r="B45" s="11">
        <v>41978</v>
      </c>
      <c r="C45" s="12">
        <v>147.76</v>
      </c>
      <c r="D45" s="12">
        <v>11.26</v>
      </c>
      <c r="E45" s="15" t="s">
        <v>11</v>
      </c>
      <c r="H45" s="16"/>
      <c r="I45" s="16"/>
    </row>
    <row r="46" spans="1:9" s="8" customFormat="1" x14ac:dyDescent="0.2">
      <c r="A46" s="10">
        <v>15180</v>
      </c>
      <c r="B46" s="11">
        <v>41978</v>
      </c>
      <c r="C46" s="12">
        <v>19</v>
      </c>
      <c r="D46" s="12"/>
      <c r="E46" s="13" t="s">
        <v>19</v>
      </c>
      <c r="F46" s="18"/>
      <c r="G46" s="19"/>
      <c r="H46" s="14"/>
      <c r="I46" s="16"/>
    </row>
    <row r="47" spans="1:9" s="8" customFormat="1" x14ac:dyDescent="0.2">
      <c r="A47" s="10">
        <v>15181</v>
      </c>
      <c r="B47" s="11">
        <v>41978</v>
      </c>
      <c r="C47" s="12">
        <v>86.6</v>
      </c>
      <c r="D47" s="12">
        <v>6.6</v>
      </c>
      <c r="E47" s="17"/>
      <c r="H47" s="14"/>
      <c r="I47" s="16"/>
    </row>
    <row r="48" spans="1:9" s="8" customFormat="1" x14ac:dyDescent="0.2">
      <c r="A48" s="10">
        <v>15182</v>
      </c>
      <c r="B48" s="11">
        <v>41978</v>
      </c>
      <c r="C48" s="12">
        <v>36.979999999999997</v>
      </c>
      <c r="D48" s="12">
        <v>2.82</v>
      </c>
      <c r="E48" s="15" t="s">
        <v>11</v>
      </c>
      <c r="F48" s="20">
        <f>+C44+C45+C48+10.47</f>
        <v>320.78000000000003</v>
      </c>
      <c r="G48" s="20">
        <v>317.24</v>
      </c>
      <c r="I48" s="16"/>
    </row>
    <row r="49" spans="1:9" s="8" customFormat="1" x14ac:dyDescent="0.2">
      <c r="A49" s="10">
        <v>15183</v>
      </c>
      <c r="B49" s="11">
        <v>41979</v>
      </c>
      <c r="C49" s="12">
        <v>716.62</v>
      </c>
      <c r="D49" s="12">
        <v>54.62</v>
      </c>
      <c r="E49" s="15" t="s">
        <v>11</v>
      </c>
      <c r="H49" s="16"/>
      <c r="I49" s="16"/>
    </row>
    <row r="50" spans="1:9" s="8" customFormat="1" x14ac:dyDescent="0.2">
      <c r="A50" s="10">
        <v>15184</v>
      </c>
      <c r="B50" s="11">
        <v>41979</v>
      </c>
      <c r="C50" s="12">
        <v>193.77</v>
      </c>
      <c r="D50" s="12">
        <v>14.77</v>
      </c>
      <c r="E50" s="15" t="s">
        <v>20</v>
      </c>
      <c r="H50" s="16"/>
      <c r="I50" s="16"/>
    </row>
    <row r="51" spans="1:9" s="8" customFormat="1" x14ac:dyDescent="0.2">
      <c r="A51" s="10">
        <v>15185</v>
      </c>
      <c r="B51" s="11">
        <v>41979</v>
      </c>
      <c r="C51" s="12">
        <v>45.47</v>
      </c>
      <c r="D51" s="12">
        <v>3.47</v>
      </c>
      <c r="E51" s="17"/>
      <c r="H51" s="14"/>
      <c r="I51" s="16"/>
    </row>
    <row r="52" spans="1:9" s="8" customFormat="1" x14ac:dyDescent="0.2">
      <c r="A52" s="10">
        <v>15186</v>
      </c>
      <c r="B52" s="11">
        <v>41979</v>
      </c>
      <c r="C52" s="12">
        <v>70.36</v>
      </c>
      <c r="D52" s="12">
        <v>5.36</v>
      </c>
      <c r="E52" s="15" t="s">
        <v>11</v>
      </c>
      <c r="F52" s="20">
        <f>+C49+C52</f>
        <v>786.98</v>
      </c>
      <c r="G52" s="20">
        <v>783.66</v>
      </c>
      <c r="H52" s="16"/>
      <c r="I52" s="16"/>
    </row>
    <row r="53" spans="1:9" s="8" customFormat="1" x14ac:dyDescent="0.2">
      <c r="A53" s="10">
        <v>15187</v>
      </c>
      <c r="B53" s="11">
        <v>41981</v>
      </c>
      <c r="C53" s="12">
        <v>21.599999999999998</v>
      </c>
      <c r="D53" s="12">
        <v>1.65</v>
      </c>
      <c r="E53" s="17"/>
      <c r="F53" s="18"/>
      <c r="G53" s="19"/>
      <c r="H53" s="14"/>
      <c r="I53" s="16"/>
    </row>
    <row r="54" spans="1:9" s="8" customFormat="1" x14ac:dyDescent="0.2">
      <c r="A54" s="10">
        <v>15188</v>
      </c>
      <c r="B54" s="11">
        <v>41981</v>
      </c>
      <c r="C54" s="12">
        <v>92.01</v>
      </c>
      <c r="D54" s="12">
        <v>7.01</v>
      </c>
      <c r="E54" s="15"/>
      <c r="H54" s="16"/>
      <c r="I54" s="16"/>
    </row>
    <row r="55" spans="1:9" s="8" customFormat="1" x14ac:dyDescent="0.2">
      <c r="A55" s="10">
        <v>15189</v>
      </c>
      <c r="B55" s="11">
        <v>41981</v>
      </c>
      <c r="C55" s="12">
        <v>135.31</v>
      </c>
      <c r="D55" s="12">
        <v>10.31</v>
      </c>
      <c r="E55" s="15"/>
      <c r="H55" s="16"/>
      <c r="I55" s="16"/>
    </row>
    <row r="56" spans="1:9" s="8" customFormat="1" x14ac:dyDescent="0.2">
      <c r="A56" s="10">
        <v>15190</v>
      </c>
      <c r="B56" s="11">
        <v>41981</v>
      </c>
      <c r="C56" s="12">
        <v>28.04</v>
      </c>
      <c r="D56" s="12">
        <v>2.14</v>
      </c>
      <c r="E56" s="15" t="s">
        <v>7</v>
      </c>
      <c r="H56" s="16"/>
      <c r="I56" s="16"/>
    </row>
    <row r="57" spans="1:9" s="8" customFormat="1" x14ac:dyDescent="0.2">
      <c r="A57" s="10">
        <v>15191</v>
      </c>
      <c r="B57" s="11">
        <v>41981</v>
      </c>
      <c r="C57" s="12">
        <v>52.879999999999995</v>
      </c>
      <c r="D57" s="12">
        <v>4.03</v>
      </c>
      <c r="E57" s="15" t="s">
        <v>11</v>
      </c>
      <c r="H57" s="16"/>
      <c r="I57" s="16"/>
    </row>
    <row r="58" spans="1:9" s="8" customFormat="1" x14ac:dyDescent="0.2">
      <c r="A58" s="10">
        <v>15192</v>
      </c>
      <c r="B58" s="11">
        <v>41981</v>
      </c>
      <c r="C58" s="12">
        <v>601.87</v>
      </c>
      <c r="D58" s="12">
        <v>45.87</v>
      </c>
      <c r="E58" s="15" t="s">
        <v>11</v>
      </c>
      <c r="H58" s="16"/>
      <c r="I58" s="16"/>
    </row>
    <row r="59" spans="1:9" s="8" customFormat="1" x14ac:dyDescent="0.2">
      <c r="A59" s="10">
        <v>15193</v>
      </c>
      <c r="B59" s="11">
        <v>41981</v>
      </c>
      <c r="C59" s="12">
        <v>12.99</v>
      </c>
      <c r="D59" s="12">
        <v>0.99</v>
      </c>
      <c r="E59" s="15" t="s">
        <v>7</v>
      </c>
      <c r="F59" s="21"/>
      <c r="G59" s="22"/>
      <c r="H59" s="16"/>
      <c r="I59" s="16"/>
    </row>
    <row r="60" spans="1:9" s="8" customFormat="1" x14ac:dyDescent="0.2">
      <c r="A60" s="10">
        <v>15194</v>
      </c>
      <c r="B60" s="11">
        <v>41981</v>
      </c>
      <c r="C60" s="12">
        <v>122</v>
      </c>
      <c r="D60" s="12"/>
      <c r="E60" s="15" t="s">
        <v>21</v>
      </c>
      <c r="H60" s="16"/>
      <c r="I60" s="16"/>
    </row>
    <row r="61" spans="1:9" s="8" customFormat="1" x14ac:dyDescent="0.2">
      <c r="A61" s="10">
        <v>15195</v>
      </c>
      <c r="B61" s="11">
        <v>41981</v>
      </c>
      <c r="C61" s="12">
        <v>17</v>
      </c>
      <c r="D61" s="12"/>
      <c r="E61" s="15" t="s">
        <v>21</v>
      </c>
      <c r="F61" s="20">
        <f>80+C56+C57+C59</f>
        <v>173.91</v>
      </c>
      <c r="G61" s="20">
        <v>171.81</v>
      </c>
      <c r="H61" s="16"/>
      <c r="I61" s="16"/>
    </row>
    <row r="62" spans="1:9" s="8" customFormat="1" x14ac:dyDescent="0.2">
      <c r="A62" s="10">
        <v>15196</v>
      </c>
      <c r="B62" s="11">
        <v>41982</v>
      </c>
      <c r="C62" s="12">
        <v>30.8</v>
      </c>
      <c r="D62" s="12">
        <v>2.35</v>
      </c>
      <c r="E62" s="17"/>
      <c r="H62" s="14"/>
      <c r="I62" s="16"/>
    </row>
    <row r="63" spans="1:9" s="8" customFormat="1" x14ac:dyDescent="0.2">
      <c r="A63" s="10">
        <v>15197</v>
      </c>
      <c r="B63" s="11">
        <v>41982</v>
      </c>
      <c r="C63" s="12">
        <v>41.03</v>
      </c>
      <c r="D63" s="12">
        <v>3.13</v>
      </c>
      <c r="E63" s="17"/>
      <c r="H63" s="14"/>
      <c r="I63" s="16"/>
    </row>
    <row r="64" spans="1:9" s="8" customFormat="1" x14ac:dyDescent="0.2">
      <c r="A64" s="10">
        <v>15198</v>
      </c>
      <c r="B64" s="11">
        <v>41982</v>
      </c>
      <c r="C64" s="12">
        <v>9</v>
      </c>
      <c r="D64" s="12"/>
      <c r="E64" s="13" t="s">
        <v>22</v>
      </c>
      <c r="H64" s="14"/>
      <c r="I64" s="16"/>
    </row>
    <row r="65" spans="1:9" s="8" customFormat="1" x14ac:dyDescent="0.2">
      <c r="A65" s="10">
        <v>15199</v>
      </c>
      <c r="B65" s="11">
        <v>41982</v>
      </c>
      <c r="C65" s="12">
        <v>80</v>
      </c>
      <c r="D65" s="12">
        <v>6.1</v>
      </c>
      <c r="E65" s="17"/>
      <c r="F65" s="18"/>
      <c r="G65" s="19"/>
      <c r="H65" s="14"/>
      <c r="I65" s="16"/>
    </row>
    <row r="66" spans="1:9" s="8" customFormat="1" x14ac:dyDescent="0.2">
      <c r="A66" s="10">
        <v>15200</v>
      </c>
      <c r="B66" s="11">
        <v>41982</v>
      </c>
      <c r="C66" s="12">
        <v>169</v>
      </c>
      <c r="D66" s="12">
        <v>12.88</v>
      </c>
      <c r="E66" s="17"/>
      <c r="H66" s="14"/>
      <c r="I66" s="16"/>
    </row>
    <row r="67" spans="1:9" s="8" customFormat="1" x14ac:dyDescent="0.2">
      <c r="A67" s="10">
        <v>15201</v>
      </c>
      <c r="B67" s="11">
        <v>41982</v>
      </c>
      <c r="C67" s="12">
        <v>43.3</v>
      </c>
      <c r="D67" s="12">
        <v>3.3</v>
      </c>
      <c r="E67" s="15" t="s">
        <v>11</v>
      </c>
      <c r="H67" s="16"/>
      <c r="I67" s="16"/>
    </row>
    <row r="68" spans="1:9" s="8" customFormat="1" x14ac:dyDescent="0.2">
      <c r="A68" s="10">
        <v>15202</v>
      </c>
      <c r="B68" s="11">
        <v>41982</v>
      </c>
      <c r="C68" s="12">
        <v>134</v>
      </c>
      <c r="D68" s="12">
        <v>10.210000000000001</v>
      </c>
      <c r="E68" s="17"/>
      <c r="F68" s="18"/>
      <c r="G68" s="19"/>
      <c r="H68" s="14"/>
      <c r="I68" s="16"/>
    </row>
    <row r="69" spans="1:9" s="8" customFormat="1" x14ac:dyDescent="0.2">
      <c r="A69" s="10">
        <v>15203</v>
      </c>
      <c r="B69" s="11">
        <v>41982</v>
      </c>
      <c r="C69" s="12">
        <v>7.04</v>
      </c>
      <c r="D69" s="12">
        <v>0.54</v>
      </c>
      <c r="E69" s="15" t="s">
        <v>23</v>
      </c>
      <c r="F69" s="21"/>
      <c r="G69" s="22"/>
      <c r="H69" s="16"/>
      <c r="I69" s="16"/>
    </row>
    <row r="70" spans="1:9" s="8" customFormat="1" x14ac:dyDescent="0.2">
      <c r="A70" s="10">
        <v>15204</v>
      </c>
      <c r="B70" s="11">
        <v>41982</v>
      </c>
      <c r="C70" s="12">
        <v>199.18</v>
      </c>
      <c r="D70" s="12">
        <v>15.18</v>
      </c>
      <c r="E70" s="15" t="s">
        <v>13</v>
      </c>
      <c r="F70" s="21"/>
      <c r="G70" s="22"/>
      <c r="H70" s="16"/>
      <c r="I70" s="16"/>
    </row>
    <row r="71" spans="1:9" s="8" customFormat="1" x14ac:dyDescent="0.2">
      <c r="A71" s="10">
        <v>15205</v>
      </c>
      <c r="B71" s="11">
        <v>41982</v>
      </c>
      <c r="C71" s="12">
        <v>20</v>
      </c>
      <c r="D71" s="12"/>
      <c r="E71" s="13" t="s">
        <v>8</v>
      </c>
      <c r="H71" s="14"/>
      <c r="I71" s="16"/>
    </row>
    <row r="72" spans="1:9" s="8" customFormat="1" x14ac:dyDescent="0.2">
      <c r="A72" s="10">
        <v>15206</v>
      </c>
      <c r="B72" s="11">
        <v>41982</v>
      </c>
      <c r="C72" s="12">
        <v>54.07</v>
      </c>
      <c r="D72" s="12">
        <v>4.12</v>
      </c>
      <c r="E72" s="17"/>
      <c r="F72" s="18"/>
      <c r="G72" s="19"/>
      <c r="H72" s="14"/>
      <c r="I72" s="16"/>
    </row>
    <row r="73" spans="1:9" s="8" customFormat="1" x14ac:dyDescent="0.2">
      <c r="A73" s="10">
        <v>15207</v>
      </c>
      <c r="B73" s="11">
        <v>41982</v>
      </c>
      <c r="C73" s="12">
        <v>547.75</v>
      </c>
      <c r="D73" s="12">
        <v>41.75</v>
      </c>
      <c r="E73" s="15" t="s">
        <v>7</v>
      </c>
      <c r="F73" s="20">
        <f>+C67+C69+C70+C58+150+54.65</f>
        <v>1056.04</v>
      </c>
      <c r="G73" s="20">
        <v>1045.1400000000001</v>
      </c>
      <c r="H73" s="16"/>
      <c r="I73" s="16"/>
    </row>
    <row r="74" spans="1:9" s="8" customFormat="1" x14ac:dyDescent="0.2">
      <c r="A74" s="10">
        <v>15208</v>
      </c>
      <c r="B74" s="11">
        <v>41983</v>
      </c>
      <c r="C74" s="12">
        <v>15</v>
      </c>
      <c r="D74" s="12">
        <v>1.1399999999999999</v>
      </c>
      <c r="E74" s="17"/>
      <c r="H74" s="14"/>
      <c r="I74" s="16"/>
    </row>
    <row r="75" spans="1:9" s="8" customFormat="1" x14ac:dyDescent="0.2">
      <c r="A75" s="10">
        <v>15209</v>
      </c>
      <c r="B75" s="11">
        <v>41983</v>
      </c>
      <c r="C75" s="12">
        <v>7.5200000000000005</v>
      </c>
      <c r="D75" s="12">
        <v>0.56999999999999995</v>
      </c>
      <c r="E75" s="17"/>
      <c r="F75" s="18"/>
      <c r="G75" s="19"/>
      <c r="H75" s="14"/>
      <c r="I75" s="16"/>
    </row>
    <row r="76" spans="1:9" s="8" customFormat="1" x14ac:dyDescent="0.2">
      <c r="A76" s="10">
        <v>15210</v>
      </c>
      <c r="B76" s="11">
        <v>41983</v>
      </c>
      <c r="C76" s="12">
        <v>2</v>
      </c>
      <c r="D76" s="12"/>
      <c r="E76" s="13" t="s">
        <v>24</v>
      </c>
      <c r="H76" s="14"/>
      <c r="I76" s="16"/>
    </row>
    <row r="77" spans="1:9" s="8" customFormat="1" x14ac:dyDescent="0.2">
      <c r="A77" s="10">
        <v>15211</v>
      </c>
      <c r="B77" s="11">
        <v>41983</v>
      </c>
      <c r="C77" s="12">
        <v>174</v>
      </c>
      <c r="D77" s="12"/>
      <c r="E77" s="15" t="s">
        <v>25</v>
      </c>
      <c r="H77" s="16"/>
      <c r="I77" s="16"/>
    </row>
    <row r="78" spans="1:9" s="8" customFormat="1" x14ac:dyDescent="0.2">
      <c r="A78" s="10">
        <v>15212</v>
      </c>
      <c r="B78" s="11">
        <v>41983</v>
      </c>
      <c r="C78" s="12">
        <v>227.76</v>
      </c>
      <c r="D78" s="12">
        <v>17.36</v>
      </c>
      <c r="E78" s="15" t="s">
        <v>26</v>
      </c>
      <c r="H78" s="16"/>
      <c r="I78" s="16"/>
    </row>
    <row r="79" spans="1:9" s="8" customFormat="1" x14ac:dyDescent="0.2">
      <c r="A79" s="10">
        <v>15213</v>
      </c>
      <c r="B79" s="11">
        <v>41983</v>
      </c>
      <c r="C79" s="12">
        <v>80</v>
      </c>
      <c r="D79" s="12"/>
      <c r="E79" s="13" t="s">
        <v>8</v>
      </c>
      <c r="F79" s="18"/>
      <c r="G79" s="19"/>
      <c r="H79" s="14"/>
      <c r="I79" s="16"/>
    </row>
    <row r="80" spans="1:9" s="8" customFormat="1" x14ac:dyDescent="0.2">
      <c r="A80" s="10">
        <v>15214</v>
      </c>
      <c r="B80" s="11">
        <v>41983</v>
      </c>
      <c r="C80" s="12">
        <v>216.5</v>
      </c>
      <c r="D80" s="12">
        <v>16.5</v>
      </c>
      <c r="E80" s="13" t="s">
        <v>27</v>
      </c>
      <c r="H80" s="14"/>
      <c r="I80" s="16"/>
    </row>
    <row r="81" spans="1:9" s="8" customFormat="1" x14ac:dyDescent="0.2">
      <c r="A81" s="10">
        <v>15215</v>
      </c>
      <c r="B81" s="11">
        <v>41983</v>
      </c>
      <c r="C81" s="12">
        <v>2.7</v>
      </c>
      <c r="D81" s="12">
        <v>0.21</v>
      </c>
      <c r="E81" s="17"/>
      <c r="F81" s="18"/>
      <c r="G81" s="19"/>
      <c r="H81" s="14"/>
      <c r="I81" s="16"/>
    </row>
    <row r="82" spans="1:9" s="8" customFormat="1" x14ac:dyDescent="0.2">
      <c r="A82" s="10">
        <v>15216</v>
      </c>
      <c r="B82" s="11">
        <v>41983</v>
      </c>
      <c r="C82" s="12">
        <v>14.98</v>
      </c>
      <c r="D82" s="12">
        <v>1.1399999999999999</v>
      </c>
      <c r="E82" s="17"/>
      <c r="F82" s="20">
        <v>0</v>
      </c>
      <c r="G82" s="20">
        <f>+F82*0.97831</f>
        <v>0</v>
      </c>
      <c r="H82" s="14"/>
      <c r="I82" s="16"/>
    </row>
    <row r="83" spans="1:9" s="8" customFormat="1" x14ac:dyDescent="0.2">
      <c r="A83" s="10">
        <v>15217</v>
      </c>
      <c r="B83" s="11">
        <v>41984</v>
      </c>
      <c r="C83" s="12">
        <v>334.49</v>
      </c>
      <c r="D83" s="12">
        <v>25.49</v>
      </c>
      <c r="E83" s="13" t="s">
        <v>28</v>
      </c>
      <c r="H83" s="14"/>
      <c r="I83" s="16"/>
    </row>
    <row r="84" spans="1:9" s="8" customFormat="1" x14ac:dyDescent="0.2">
      <c r="A84" s="10">
        <v>15218</v>
      </c>
      <c r="B84" s="11">
        <v>41984</v>
      </c>
      <c r="C84" s="12">
        <v>3.79</v>
      </c>
      <c r="D84" s="12">
        <v>0.28999999999999998</v>
      </c>
      <c r="E84" s="17"/>
      <c r="F84" s="18"/>
      <c r="G84" s="19"/>
      <c r="H84" s="14"/>
      <c r="I84" s="16"/>
    </row>
    <row r="85" spans="1:9" s="8" customFormat="1" x14ac:dyDescent="0.2">
      <c r="A85" s="10">
        <v>15219</v>
      </c>
      <c r="B85" s="11">
        <v>41984</v>
      </c>
      <c r="C85" s="12">
        <v>14.07</v>
      </c>
      <c r="D85" s="12">
        <v>1.07</v>
      </c>
      <c r="E85" s="17"/>
      <c r="F85" s="18"/>
      <c r="G85" s="19"/>
      <c r="H85" s="14"/>
      <c r="I85" s="16"/>
    </row>
    <row r="86" spans="1:9" s="8" customFormat="1" x14ac:dyDescent="0.2">
      <c r="A86" s="10">
        <v>15220</v>
      </c>
      <c r="B86" s="11">
        <v>41984</v>
      </c>
      <c r="C86" s="12">
        <v>36.81</v>
      </c>
      <c r="D86" s="12">
        <v>2.81</v>
      </c>
      <c r="E86" s="15" t="s">
        <v>11</v>
      </c>
      <c r="F86" s="21"/>
      <c r="G86" s="22"/>
      <c r="H86" s="16"/>
      <c r="I86" s="16"/>
    </row>
    <row r="87" spans="1:9" s="8" customFormat="1" x14ac:dyDescent="0.2">
      <c r="A87" s="10">
        <v>15221</v>
      </c>
      <c r="B87" s="11">
        <v>41984</v>
      </c>
      <c r="C87" s="12">
        <v>8</v>
      </c>
      <c r="D87" s="12">
        <v>0.61</v>
      </c>
      <c r="E87" s="17"/>
      <c r="H87" s="14"/>
      <c r="I87" s="16"/>
    </row>
    <row r="88" spans="1:9" s="8" customFormat="1" x14ac:dyDescent="0.2">
      <c r="A88" s="10">
        <v>15222</v>
      </c>
      <c r="B88" s="11">
        <v>41984</v>
      </c>
      <c r="C88" s="12">
        <v>11.91</v>
      </c>
      <c r="D88" s="12">
        <v>0.91</v>
      </c>
      <c r="E88" s="17"/>
      <c r="H88" s="14"/>
      <c r="I88" s="16"/>
    </row>
    <row r="89" spans="1:9" s="8" customFormat="1" x14ac:dyDescent="0.2">
      <c r="A89" s="10">
        <v>15223</v>
      </c>
      <c r="B89" s="11">
        <v>41984</v>
      </c>
      <c r="C89" s="12">
        <v>37.89</v>
      </c>
      <c r="D89" s="12">
        <v>2.89</v>
      </c>
      <c r="E89" s="17"/>
      <c r="F89" s="20">
        <f>+C86</f>
        <v>36.81</v>
      </c>
      <c r="G89" s="20">
        <v>35.950000000000003</v>
      </c>
      <c r="H89" s="14"/>
      <c r="I89" s="16"/>
    </row>
    <row r="90" spans="1:9" s="8" customFormat="1" x14ac:dyDescent="0.2">
      <c r="A90" s="10">
        <v>15224</v>
      </c>
      <c r="B90" s="11">
        <v>41985</v>
      </c>
      <c r="C90" s="12">
        <v>148.30000000000001</v>
      </c>
      <c r="D90" s="12">
        <v>11.3</v>
      </c>
      <c r="E90" s="13" t="s">
        <v>29</v>
      </c>
      <c r="H90" s="14"/>
      <c r="I90" s="16"/>
    </row>
    <row r="91" spans="1:9" s="8" customFormat="1" x14ac:dyDescent="0.2">
      <c r="A91" s="10">
        <v>15225</v>
      </c>
      <c r="B91" s="11">
        <v>41985</v>
      </c>
      <c r="C91" s="12">
        <v>99.48</v>
      </c>
      <c r="D91" s="12">
        <v>7.58</v>
      </c>
      <c r="E91" s="17"/>
      <c r="H91" s="14"/>
      <c r="I91" s="16"/>
    </row>
    <row r="92" spans="1:9" s="8" customFormat="1" x14ac:dyDescent="0.2">
      <c r="A92" s="10">
        <v>15226</v>
      </c>
      <c r="B92" s="11">
        <v>41985</v>
      </c>
      <c r="C92" s="12">
        <v>439.5</v>
      </c>
      <c r="D92" s="12">
        <v>33.5</v>
      </c>
      <c r="E92" s="15" t="s">
        <v>26</v>
      </c>
      <c r="F92" s="21"/>
      <c r="G92" s="22"/>
      <c r="H92" s="16"/>
      <c r="I92" s="16"/>
    </row>
    <row r="93" spans="1:9" s="8" customFormat="1" x14ac:dyDescent="0.2">
      <c r="A93" s="10">
        <v>15227</v>
      </c>
      <c r="B93" s="11">
        <v>41985</v>
      </c>
      <c r="C93" s="12">
        <v>408.09000000000003</v>
      </c>
      <c r="D93" s="12">
        <v>31.1</v>
      </c>
      <c r="E93" s="15" t="s">
        <v>7</v>
      </c>
      <c r="F93" s="21"/>
      <c r="G93" s="22"/>
      <c r="H93" s="16"/>
      <c r="I93" s="16"/>
    </row>
    <row r="94" spans="1:9" s="8" customFormat="1" x14ac:dyDescent="0.2">
      <c r="A94" s="10">
        <v>15228</v>
      </c>
      <c r="B94" s="11">
        <v>41985</v>
      </c>
      <c r="C94" s="12">
        <v>16.18</v>
      </c>
      <c r="D94" s="12">
        <v>1.23</v>
      </c>
      <c r="E94" s="15" t="s">
        <v>11</v>
      </c>
      <c r="H94" s="16"/>
      <c r="I94" s="16"/>
    </row>
    <row r="95" spans="1:9" s="8" customFormat="1" x14ac:dyDescent="0.2">
      <c r="A95" s="10">
        <v>15229</v>
      </c>
      <c r="B95" s="11">
        <v>41985</v>
      </c>
      <c r="C95" s="12">
        <v>43.3</v>
      </c>
      <c r="D95" s="12">
        <v>3.3</v>
      </c>
      <c r="E95" s="15" t="s">
        <v>7</v>
      </c>
      <c r="F95" s="20">
        <f>100+C94+C95+397.75</f>
        <v>557.23</v>
      </c>
      <c r="G95" s="20">
        <v>553.77</v>
      </c>
      <c r="H95" s="16"/>
      <c r="I95" s="16"/>
    </row>
    <row r="96" spans="1:9" s="8" customFormat="1" x14ac:dyDescent="0.2">
      <c r="A96" s="10">
        <v>15230</v>
      </c>
      <c r="B96" s="11">
        <v>41986</v>
      </c>
      <c r="C96" s="12">
        <v>178</v>
      </c>
      <c r="D96" s="12"/>
      <c r="E96" s="13" t="s">
        <v>24</v>
      </c>
      <c r="H96" s="14"/>
      <c r="I96" s="16"/>
    </row>
    <row r="97" spans="1:9" s="8" customFormat="1" x14ac:dyDescent="0.2">
      <c r="A97" s="10">
        <v>15231</v>
      </c>
      <c r="B97" s="11">
        <v>41986</v>
      </c>
      <c r="C97" s="12">
        <v>128.82</v>
      </c>
      <c r="D97" s="12">
        <v>9.82</v>
      </c>
      <c r="E97" s="15" t="s">
        <v>11</v>
      </c>
      <c r="H97" s="16"/>
      <c r="I97" s="16"/>
    </row>
    <row r="98" spans="1:9" s="8" customFormat="1" x14ac:dyDescent="0.2">
      <c r="A98" s="10">
        <v>15232</v>
      </c>
      <c r="B98" s="11">
        <v>41986</v>
      </c>
      <c r="C98" s="12">
        <v>21.65</v>
      </c>
      <c r="D98" s="12">
        <v>1.65</v>
      </c>
      <c r="E98" s="15" t="s">
        <v>7</v>
      </c>
      <c r="F98" s="21"/>
      <c r="G98" s="22"/>
      <c r="H98" s="16"/>
      <c r="I98" s="16"/>
    </row>
    <row r="99" spans="1:9" s="8" customFormat="1" x14ac:dyDescent="0.2">
      <c r="A99" s="10">
        <v>15233</v>
      </c>
      <c r="B99" s="11">
        <v>41986</v>
      </c>
      <c r="C99" s="12">
        <v>24.18</v>
      </c>
      <c r="D99" s="12">
        <v>0.7</v>
      </c>
      <c r="E99" s="15" t="s">
        <v>11</v>
      </c>
      <c r="H99" s="16"/>
      <c r="I99" s="16"/>
    </row>
    <row r="100" spans="1:9" s="8" customFormat="1" x14ac:dyDescent="0.2">
      <c r="A100" s="10">
        <v>15234</v>
      </c>
      <c r="B100" s="11">
        <v>41986</v>
      </c>
      <c r="C100" s="12">
        <v>89.85</v>
      </c>
      <c r="D100" s="12">
        <v>6.85</v>
      </c>
      <c r="E100" s="17"/>
      <c r="F100" s="18"/>
      <c r="G100" s="19"/>
      <c r="H100" s="14"/>
      <c r="I100" s="16"/>
    </row>
    <row r="101" spans="1:9" s="8" customFormat="1" x14ac:dyDescent="0.2">
      <c r="A101" s="10">
        <v>15235</v>
      </c>
      <c r="B101" s="11">
        <v>41986</v>
      </c>
      <c r="C101" s="12">
        <v>398.2</v>
      </c>
      <c r="D101" s="12">
        <v>30.35</v>
      </c>
      <c r="E101" s="17"/>
      <c r="H101" s="14"/>
      <c r="I101" s="16"/>
    </row>
    <row r="102" spans="1:9" s="8" customFormat="1" x14ac:dyDescent="0.2">
      <c r="A102" s="10">
        <v>15236</v>
      </c>
      <c r="B102" s="11">
        <v>41986</v>
      </c>
      <c r="C102" s="12">
        <v>64.95</v>
      </c>
      <c r="D102" s="12">
        <v>4.95</v>
      </c>
      <c r="E102" s="15" t="s">
        <v>7</v>
      </c>
      <c r="F102" s="16"/>
      <c r="G102" s="16"/>
      <c r="H102" s="16"/>
      <c r="I102" s="16"/>
    </row>
    <row r="103" spans="1:9" s="8" customFormat="1" x14ac:dyDescent="0.2">
      <c r="A103" s="10">
        <v>15237</v>
      </c>
      <c r="B103" s="11">
        <v>41986</v>
      </c>
      <c r="C103" s="12">
        <v>63.87</v>
      </c>
      <c r="D103" s="12">
        <v>4.87</v>
      </c>
      <c r="E103" s="15" t="s">
        <v>11</v>
      </c>
      <c r="F103" s="16"/>
      <c r="G103" s="16"/>
      <c r="H103" s="16"/>
      <c r="I103" s="16"/>
    </row>
    <row r="104" spans="1:9" s="8" customFormat="1" x14ac:dyDescent="0.2">
      <c r="A104" s="10">
        <v>15238</v>
      </c>
      <c r="B104" s="11">
        <v>41986</v>
      </c>
      <c r="C104" s="12">
        <v>28</v>
      </c>
      <c r="D104" s="12">
        <v>2.13</v>
      </c>
      <c r="E104" s="15" t="s">
        <v>7</v>
      </c>
      <c r="F104" s="16"/>
      <c r="G104" s="16"/>
      <c r="H104" s="16"/>
      <c r="I104" s="16"/>
    </row>
    <row r="105" spans="1:9" s="8" customFormat="1" x14ac:dyDescent="0.2">
      <c r="A105" s="10">
        <v>15239</v>
      </c>
      <c r="B105" s="11">
        <v>41986</v>
      </c>
      <c r="C105" s="12">
        <v>24.9</v>
      </c>
      <c r="D105" s="12">
        <v>1.9</v>
      </c>
      <c r="E105" s="13"/>
      <c r="F105" s="14"/>
      <c r="G105" s="14"/>
      <c r="H105" s="14"/>
      <c r="I105" s="16"/>
    </row>
    <row r="106" spans="1:9" s="8" customFormat="1" x14ac:dyDescent="0.2">
      <c r="A106" s="10">
        <v>15240</v>
      </c>
      <c r="B106" s="11">
        <v>41986</v>
      </c>
      <c r="C106" s="12">
        <v>130.44</v>
      </c>
      <c r="D106" s="12">
        <v>9.94</v>
      </c>
      <c r="E106" s="15" t="s">
        <v>7</v>
      </c>
      <c r="H106" s="16"/>
      <c r="I106" s="16"/>
    </row>
    <row r="107" spans="1:9" s="8" customFormat="1" x14ac:dyDescent="0.2">
      <c r="A107" s="10">
        <v>15241</v>
      </c>
      <c r="B107" s="11">
        <v>41986</v>
      </c>
      <c r="C107" s="12">
        <v>210.01</v>
      </c>
      <c r="D107" s="12">
        <v>16.010000000000002</v>
      </c>
      <c r="E107" s="17"/>
      <c r="H107" s="14"/>
      <c r="I107" s="16"/>
    </row>
    <row r="108" spans="1:9" s="8" customFormat="1" x14ac:dyDescent="0.2">
      <c r="A108" s="10">
        <v>15242</v>
      </c>
      <c r="B108" s="11">
        <v>41986</v>
      </c>
      <c r="C108" s="12">
        <v>395.11</v>
      </c>
      <c r="D108" s="12">
        <v>30.11</v>
      </c>
      <c r="E108" s="15" t="s">
        <v>11</v>
      </c>
      <c r="F108" s="21"/>
      <c r="G108" s="22"/>
      <c r="H108" s="16"/>
      <c r="I108" s="16"/>
    </row>
    <row r="109" spans="1:9" s="8" customFormat="1" x14ac:dyDescent="0.2">
      <c r="A109" s="10">
        <v>15243</v>
      </c>
      <c r="B109" s="11">
        <v>41986</v>
      </c>
      <c r="C109" s="12">
        <v>552.08000000000004</v>
      </c>
      <c r="D109" s="12">
        <v>42.08</v>
      </c>
      <c r="E109" s="15" t="s">
        <v>30</v>
      </c>
      <c r="F109" s="21"/>
      <c r="G109" s="22"/>
      <c r="H109" s="16"/>
      <c r="I109" s="16"/>
    </row>
    <row r="110" spans="1:9" s="8" customFormat="1" x14ac:dyDescent="0.2">
      <c r="A110" s="10">
        <v>15244</v>
      </c>
      <c r="B110" s="11">
        <v>41986</v>
      </c>
      <c r="C110" s="12">
        <v>7.5200000000000005</v>
      </c>
      <c r="D110" s="12">
        <v>0.56999999999999995</v>
      </c>
      <c r="E110" s="17"/>
      <c r="F110" s="20">
        <f>+C97+C99+308.09+C102+C103+C104+C108+270+C106+15.15</f>
        <v>1428.6100000000001</v>
      </c>
      <c r="G110" s="20">
        <v>1410.56</v>
      </c>
      <c r="H110" s="14"/>
      <c r="I110" s="16"/>
    </row>
    <row r="111" spans="1:9" s="8" customFormat="1" x14ac:dyDescent="0.2">
      <c r="A111" s="10">
        <v>15245</v>
      </c>
      <c r="B111" s="11">
        <v>41988</v>
      </c>
      <c r="C111" s="12">
        <v>197</v>
      </c>
      <c r="D111" s="12">
        <v>15.01</v>
      </c>
      <c r="E111" s="17"/>
      <c r="H111" s="14"/>
      <c r="I111" s="16"/>
    </row>
    <row r="112" spans="1:9" s="8" customFormat="1" x14ac:dyDescent="0.2">
      <c r="A112" s="10">
        <v>15246</v>
      </c>
      <c r="B112" s="11">
        <v>41988</v>
      </c>
      <c r="C112" s="12">
        <v>115</v>
      </c>
      <c r="D112" s="12"/>
      <c r="E112" s="15" t="s">
        <v>17</v>
      </c>
      <c r="F112" s="21"/>
      <c r="G112" s="22"/>
      <c r="H112" s="16"/>
      <c r="I112" s="16"/>
    </row>
    <row r="113" spans="1:9" s="8" customFormat="1" x14ac:dyDescent="0.2">
      <c r="A113" s="10">
        <v>15247</v>
      </c>
      <c r="B113" s="11">
        <v>41988</v>
      </c>
      <c r="C113" s="12">
        <v>8.61</v>
      </c>
      <c r="D113" s="12">
        <v>0.66</v>
      </c>
      <c r="E113" s="15" t="s">
        <v>11</v>
      </c>
      <c r="F113" s="21"/>
      <c r="G113" s="22"/>
      <c r="H113" s="16"/>
      <c r="I113" s="16"/>
    </row>
    <row r="114" spans="1:9" s="8" customFormat="1" x14ac:dyDescent="0.2">
      <c r="A114" s="10">
        <v>15248</v>
      </c>
      <c r="B114" s="11">
        <v>41988</v>
      </c>
      <c r="C114" s="12">
        <v>212.71</v>
      </c>
      <c r="D114" s="12">
        <v>16.21</v>
      </c>
      <c r="E114" s="15" t="s">
        <v>11</v>
      </c>
      <c r="H114" s="16"/>
      <c r="I114" s="16"/>
    </row>
    <row r="115" spans="1:9" s="8" customFormat="1" x14ac:dyDescent="0.2">
      <c r="A115" s="10">
        <v>15249</v>
      </c>
      <c r="B115" s="11">
        <v>41988</v>
      </c>
      <c r="C115" s="12">
        <v>16.239999999999998</v>
      </c>
      <c r="D115" s="12">
        <v>1.24</v>
      </c>
      <c r="E115" s="17"/>
      <c r="F115" s="18"/>
      <c r="G115" s="19"/>
      <c r="H115" s="14"/>
      <c r="I115" s="16"/>
    </row>
    <row r="116" spans="1:9" s="8" customFormat="1" x14ac:dyDescent="0.2">
      <c r="A116" s="10">
        <v>15250</v>
      </c>
      <c r="B116" s="11">
        <v>41988</v>
      </c>
      <c r="C116" s="12">
        <v>27.06</v>
      </c>
      <c r="D116" s="12">
        <v>2.06</v>
      </c>
      <c r="E116" s="15" t="s">
        <v>11</v>
      </c>
      <c r="H116" s="16"/>
      <c r="I116" s="16"/>
    </row>
    <row r="117" spans="1:9" s="8" customFormat="1" x14ac:dyDescent="0.2">
      <c r="A117" s="10">
        <v>15251</v>
      </c>
      <c r="B117" s="11">
        <v>41988</v>
      </c>
      <c r="C117" s="12">
        <v>483.61</v>
      </c>
      <c r="D117" s="12">
        <v>36.86</v>
      </c>
      <c r="E117" s="15" t="s">
        <v>31</v>
      </c>
      <c r="H117" s="16"/>
      <c r="I117" s="16"/>
    </row>
    <row r="118" spans="1:9" s="8" customFormat="1" x14ac:dyDescent="0.2">
      <c r="A118" s="10">
        <v>15252</v>
      </c>
      <c r="B118" s="11">
        <v>41988</v>
      </c>
      <c r="C118" s="12">
        <v>35.450000000000003</v>
      </c>
      <c r="D118" s="12">
        <v>2.7</v>
      </c>
      <c r="E118" s="15" t="s">
        <v>11</v>
      </c>
      <c r="H118" s="16"/>
      <c r="I118" s="16"/>
    </row>
    <row r="119" spans="1:9" s="8" customFormat="1" x14ac:dyDescent="0.2">
      <c r="A119" s="10">
        <v>15253</v>
      </c>
      <c r="B119" s="11">
        <v>41988</v>
      </c>
      <c r="C119" s="12">
        <v>14.02</v>
      </c>
      <c r="D119" s="12">
        <v>1.07</v>
      </c>
      <c r="E119" s="17"/>
      <c r="H119" s="14"/>
      <c r="I119" s="16"/>
    </row>
    <row r="120" spans="1:9" s="8" customFormat="1" x14ac:dyDescent="0.2">
      <c r="A120" s="10">
        <v>15254</v>
      </c>
      <c r="B120" s="11">
        <v>41988</v>
      </c>
      <c r="C120" s="12">
        <v>64.900000000000006</v>
      </c>
      <c r="D120" s="12">
        <v>4.95</v>
      </c>
      <c r="E120" s="15" t="s">
        <v>32</v>
      </c>
      <c r="H120" s="16"/>
      <c r="I120" s="16"/>
    </row>
    <row r="121" spans="1:9" s="8" customFormat="1" x14ac:dyDescent="0.2">
      <c r="A121" s="10">
        <v>15255</v>
      </c>
      <c r="B121" s="11">
        <v>41988</v>
      </c>
      <c r="C121" s="12">
        <v>12.88</v>
      </c>
      <c r="D121" s="12">
        <v>0.98</v>
      </c>
      <c r="E121" s="17"/>
      <c r="H121" s="14"/>
      <c r="I121" s="16"/>
    </row>
    <row r="122" spans="1:9" s="8" customFormat="1" x14ac:dyDescent="0.2">
      <c r="A122" s="10">
        <v>15256</v>
      </c>
      <c r="B122" s="11">
        <v>41988</v>
      </c>
      <c r="C122" s="12">
        <v>300</v>
      </c>
      <c r="D122" s="12"/>
      <c r="E122" s="15" t="s">
        <v>33</v>
      </c>
      <c r="F122" s="20">
        <f>21.65+C113+C114+C116+C118+C112+239+C122</f>
        <v>959.48</v>
      </c>
      <c r="G122" s="20">
        <v>943.9</v>
      </c>
      <c r="H122" s="16"/>
      <c r="I122" s="16"/>
    </row>
    <row r="123" spans="1:9" s="8" customFormat="1" x14ac:dyDescent="0.2">
      <c r="A123" s="10">
        <v>15257</v>
      </c>
      <c r="B123" s="11">
        <v>41989</v>
      </c>
      <c r="C123" s="12">
        <v>29.23</v>
      </c>
      <c r="D123" s="12">
        <v>2.23</v>
      </c>
      <c r="E123" s="17"/>
      <c r="F123" s="18"/>
      <c r="G123" s="19"/>
      <c r="H123" s="14"/>
      <c r="I123" s="16"/>
    </row>
    <row r="124" spans="1:9" s="8" customFormat="1" x14ac:dyDescent="0.2">
      <c r="A124" s="10">
        <v>15258</v>
      </c>
      <c r="B124" s="11">
        <v>41989</v>
      </c>
      <c r="C124" s="12">
        <v>50.82</v>
      </c>
      <c r="D124" s="12">
        <v>3.87</v>
      </c>
      <c r="E124" s="15" t="s">
        <v>11</v>
      </c>
      <c r="F124" s="21"/>
      <c r="G124" s="22"/>
      <c r="H124" s="16"/>
      <c r="I124" s="16"/>
    </row>
    <row r="125" spans="1:9" s="8" customFormat="1" x14ac:dyDescent="0.2">
      <c r="A125" s="10">
        <v>15259</v>
      </c>
      <c r="B125" s="11">
        <v>41989</v>
      </c>
      <c r="C125" s="12">
        <v>11</v>
      </c>
      <c r="D125" s="12">
        <v>0.84</v>
      </c>
      <c r="E125" s="17"/>
      <c r="H125" s="14"/>
      <c r="I125" s="16"/>
    </row>
    <row r="126" spans="1:9" s="8" customFormat="1" x14ac:dyDescent="0.2">
      <c r="A126" s="10">
        <v>15260</v>
      </c>
      <c r="B126" s="11">
        <v>41989</v>
      </c>
      <c r="C126" s="12">
        <v>29.23</v>
      </c>
      <c r="D126" s="12">
        <v>2.23</v>
      </c>
      <c r="E126" s="17"/>
      <c r="F126" s="18"/>
      <c r="G126" s="19"/>
      <c r="H126" s="14"/>
      <c r="I126" s="16"/>
    </row>
    <row r="127" spans="1:9" s="8" customFormat="1" x14ac:dyDescent="0.2">
      <c r="A127" s="10">
        <v>15261</v>
      </c>
      <c r="B127" s="11">
        <v>41989</v>
      </c>
      <c r="C127" s="12">
        <v>18.399999999999999</v>
      </c>
      <c r="D127" s="12">
        <v>1.4</v>
      </c>
      <c r="E127" s="17"/>
      <c r="H127" s="14"/>
      <c r="I127" s="16"/>
    </row>
    <row r="128" spans="1:9" s="8" customFormat="1" x14ac:dyDescent="0.2">
      <c r="A128" s="10">
        <v>15262</v>
      </c>
      <c r="B128" s="11">
        <v>41989</v>
      </c>
      <c r="C128" s="12">
        <v>160</v>
      </c>
      <c r="D128" s="12"/>
      <c r="E128" s="15" t="s">
        <v>9</v>
      </c>
      <c r="H128" s="16"/>
      <c r="I128" s="16"/>
    </row>
    <row r="129" spans="1:9" s="8" customFormat="1" x14ac:dyDescent="0.2">
      <c r="A129" s="10">
        <v>15263</v>
      </c>
      <c r="B129" s="11">
        <v>41989</v>
      </c>
      <c r="C129" s="12">
        <v>64.95</v>
      </c>
      <c r="D129" s="12">
        <v>4.95</v>
      </c>
      <c r="E129" s="15"/>
      <c r="H129" s="16"/>
      <c r="I129" s="16"/>
    </row>
    <row r="130" spans="1:9" s="8" customFormat="1" x14ac:dyDescent="0.2">
      <c r="A130" s="10">
        <v>15264</v>
      </c>
      <c r="B130" s="11">
        <v>41989</v>
      </c>
      <c r="C130" s="12">
        <v>109</v>
      </c>
      <c r="D130" s="12">
        <v>8.31</v>
      </c>
      <c r="E130" s="15" t="s">
        <v>11</v>
      </c>
      <c r="H130" s="16"/>
      <c r="I130" s="16"/>
    </row>
    <row r="131" spans="1:9" s="8" customFormat="1" x14ac:dyDescent="0.2">
      <c r="A131" s="10">
        <v>15265</v>
      </c>
      <c r="B131" s="11">
        <v>41989</v>
      </c>
      <c r="C131" s="12">
        <v>598.93000000000006</v>
      </c>
      <c r="D131" s="12">
        <v>88.67</v>
      </c>
      <c r="E131" s="15" t="s">
        <v>21</v>
      </c>
      <c r="H131" s="16"/>
      <c r="I131" s="16"/>
    </row>
    <row r="132" spans="1:9" s="8" customFormat="1" x14ac:dyDescent="0.2">
      <c r="A132" s="10">
        <v>15266</v>
      </c>
      <c r="B132" s="11">
        <v>41989</v>
      </c>
      <c r="C132" s="12">
        <v>39.589999999999996</v>
      </c>
      <c r="D132" s="12"/>
      <c r="E132" s="17"/>
      <c r="F132" s="20">
        <f>+C124+C128+C130</f>
        <v>319.82</v>
      </c>
      <c r="G132" s="20">
        <v>314.36</v>
      </c>
      <c r="H132" s="14"/>
      <c r="I132" s="16"/>
    </row>
    <row r="133" spans="1:9" s="8" customFormat="1" x14ac:dyDescent="0.2">
      <c r="A133" s="10">
        <v>15267</v>
      </c>
      <c r="B133" s="11">
        <v>41990</v>
      </c>
      <c r="C133" s="12">
        <v>212.17000000000002</v>
      </c>
      <c r="D133" s="12">
        <v>16.170000000000002</v>
      </c>
      <c r="E133" s="17"/>
      <c r="F133" s="18"/>
      <c r="G133" s="19"/>
      <c r="H133" s="14"/>
      <c r="I133" s="16"/>
    </row>
    <row r="134" spans="1:9" s="8" customFormat="1" x14ac:dyDescent="0.2">
      <c r="A134" s="10">
        <v>15268</v>
      </c>
      <c r="B134" s="11">
        <v>41990</v>
      </c>
      <c r="C134" s="12">
        <v>21.65</v>
      </c>
      <c r="D134" s="12">
        <v>1.65</v>
      </c>
      <c r="E134" s="15" t="s">
        <v>11</v>
      </c>
      <c r="H134" s="16"/>
      <c r="I134" s="16"/>
    </row>
    <row r="135" spans="1:9" s="8" customFormat="1" x14ac:dyDescent="0.2">
      <c r="A135" s="10">
        <v>15269</v>
      </c>
      <c r="B135" s="11">
        <v>41990</v>
      </c>
      <c r="C135" s="12">
        <v>43.3</v>
      </c>
      <c r="D135" s="12">
        <v>3.3</v>
      </c>
      <c r="E135" s="17"/>
      <c r="F135" s="18"/>
      <c r="G135" s="19"/>
      <c r="H135" s="14"/>
      <c r="I135" s="16"/>
    </row>
    <row r="136" spans="1:9" s="8" customFormat="1" x14ac:dyDescent="0.2">
      <c r="A136" s="10">
        <v>15270</v>
      </c>
      <c r="B136" s="11">
        <v>41990</v>
      </c>
      <c r="C136" s="12">
        <v>-45.47</v>
      </c>
      <c r="D136" s="12">
        <v>-3.47</v>
      </c>
      <c r="E136" s="17"/>
      <c r="F136" s="18"/>
      <c r="G136" s="19"/>
      <c r="H136" s="14"/>
      <c r="I136" s="16"/>
    </row>
    <row r="137" spans="1:9" s="8" customFormat="1" x14ac:dyDescent="0.2">
      <c r="A137" s="10">
        <v>15271</v>
      </c>
      <c r="B137" s="11">
        <v>41990</v>
      </c>
      <c r="C137" s="12">
        <v>7.5200000000000005</v>
      </c>
      <c r="D137" s="12">
        <v>0.56999999999999995</v>
      </c>
      <c r="E137" s="17"/>
      <c r="H137" s="14"/>
      <c r="I137" s="16"/>
    </row>
    <row r="138" spans="1:9" s="8" customFormat="1" x14ac:dyDescent="0.2">
      <c r="A138" s="10">
        <v>15272</v>
      </c>
      <c r="B138" s="11">
        <v>41990</v>
      </c>
      <c r="C138" s="12">
        <v>215.42000000000002</v>
      </c>
      <c r="D138" s="12">
        <v>16.420000000000002</v>
      </c>
      <c r="E138" s="17"/>
      <c r="F138" s="18"/>
      <c r="G138" s="19"/>
      <c r="H138" s="14"/>
      <c r="I138" s="16"/>
    </row>
    <row r="139" spans="1:9" s="8" customFormat="1" x14ac:dyDescent="0.2">
      <c r="A139" s="10">
        <v>15273</v>
      </c>
      <c r="B139" s="11">
        <v>41990</v>
      </c>
      <c r="C139" s="12">
        <v>34.040000000000006</v>
      </c>
      <c r="D139" s="12">
        <v>2.59</v>
      </c>
      <c r="E139" s="15" t="s">
        <v>11</v>
      </c>
      <c r="F139" s="21"/>
      <c r="G139" s="22"/>
      <c r="H139" s="16"/>
      <c r="I139" s="16"/>
    </row>
    <row r="140" spans="1:9" s="8" customFormat="1" x14ac:dyDescent="0.2">
      <c r="A140" s="10">
        <v>15274</v>
      </c>
      <c r="B140" s="11">
        <v>41990</v>
      </c>
      <c r="C140" s="12">
        <v>404.8</v>
      </c>
      <c r="D140" s="12">
        <v>30.85</v>
      </c>
      <c r="E140" s="15" t="s">
        <v>11</v>
      </c>
      <c r="F140" s="20">
        <f>+C134+233.61+340.17+C139+C140</f>
        <v>1034.27</v>
      </c>
      <c r="G140" s="20">
        <v>1023.2</v>
      </c>
      <c r="H140" s="16"/>
      <c r="I140" s="16"/>
    </row>
    <row r="141" spans="1:9" s="8" customFormat="1" x14ac:dyDescent="0.2">
      <c r="A141" s="10">
        <v>15275</v>
      </c>
      <c r="B141" s="11">
        <v>41991</v>
      </c>
      <c r="C141" s="12">
        <v>87.68</v>
      </c>
      <c r="D141" s="12">
        <v>6.68</v>
      </c>
      <c r="E141" s="15" t="s">
        <v>11</v>
      </c>
      <c r="F141" s="21"/>
      <c r="G141" s="22"/>
      <c r="H141" s="16"/>
      <c r="I141" s="16"/>
    </row>
    <row r="142" spans="1:9" s="8" customFormat="1" x14ac:dyDescent="0.2">
      <c r="A142" s="10">
        <v>15276</v>
      </c>
      <c r="B142" s="11">
        <v>41991</v>
      </c>
      <c r="C142" s="12">
        <v>219.54999999999998</v>
      </c>
      <c r="D142" s="12">
        <v>16.73</v>
      </c>
      <c r="E142" s="15" t="s">
        <v>11</v>
      </c>
      <c r="F142" s="21"/>
      <c r="G142" s="22"/>
      <c r="H142" s="16"/>
      <c r="I142" s="16"/>
    </row>
    <row r="143" spans="1:9" s="8" customFormat="1" x14ac:dyDescent="0.2">
      <c r="A143" s="10">
        <v>15277</v>
      </c>
      <c r="B143" s="11">
        <v>41991</v>
      </c>
      <c r="C143" s="12">
        <v>254.93</v>
      </c>
      <c r="D143" s="12">
        <v>19.43</v>
      </c>
      <c r="E143" s="15" t="s">
        <v>7</v>
      </c>
      <c r="H143" s="16"/>
      <c r="I143" s="16"/>
    </row>
    <row r="144" spans="1:9" s="8" customFormat="1" x14ac:dyDescent="0.2">
      <c r="A144" s="10">
        <v>15278</v>
      </c>
      <c r="B144" s="11">
        <v>41991</v>
      </c>
      <c r="C144" s="12">
        <v>166.71</v>
      </c>
      <c r="D144" s="12">
        <v>12.71</v>
      </c>
      <c r="E144" s="15" t="s">
        <v>11</v>
      </c>
      <c r="H144" s="16"/>
      <c r="I144" s="16"/>
    </row>
    <row r="145" spans="1:9" s="8" customFormat="1" x14ac:dyDescent="0.2">
      <c r="A145" s="10">
        <v>15279</v>
      </c>
      <c r="B145" s="11">
        <v>41991</v>
      </c>
      <c r="C145" s="12">
        <v>21.65</v>
      </c>
      <c r="D145" s="12">
        <v>1.65</v>
      </c>
      <c r="E145" s="15" t="s">
        <v>7</v>
      </c>
      <c r="H145" s="16"/>
      <c r="I145" s="16"/>
    </row>
    <row r="146" spans="1:9" s="8" customFormat="1" x14ac:dyDescent="0.2">
      <c r="A146" s="10">
        <v>15280</v>
      </c>
      <c r="B146" s="11">
        <v>41991</v>
      </c>
      <c r="C146" s="12">
        <v>32.309999999999995</v>
      </c>
      <c r="D146" s="12">
        <v>2.46</v>
      </c>
      <c r="E146" s="15" t="s">
        <v>7</v>
      </c>
      <c r="F146" s="21"/>
      <c r="G146" s="22"/>
      <c r="H146" s="16"/>
      <c r="I146" s="16"/>
    </row>
    <row r="147" spans="1:9" s="8" customFormat="1" x14ac:dyDescent="0.2">
      <c r="A147" s="10">
        <v>15281</v>
      </c>
      <c r="B147" s="11">
        <v>41991</v>
      </c>
      <c r="C147" s="12">
        <v>75.84</v>
      </c>
      <c r="D147" s="12">
        <v>5.78</v>
      </c>
      <c r="E147" s="15" t="s">
        <v>11</v>
      </c>
      <c r="H147" s="16"/>
      <c r="I147" s="16"/>
    </row>
    <row r="148" spans="1:9" s="8" customFormat="1" x14ac:dyDescent="0.2">
      <c r="A148" s="10">
        <v>15282</v>
      </c>
      <c r="B148" s="11">
        <v>41991</v>
      </c>
      <c r="C148" s="12">
        <v>47.63</v>
      </c>
      <c r="D148" s="12">
        <v>3.63</v>
      </c>
      <c r="E148" s="15" t="s">
        <v>11</v>
      </c>
      <c r="H148" s="16"/>
      <c r="I148" s="16"/>
    </row>
    <row r="149" spans="1:9" s="8" customFormat="1" x14ac:dyDescent="0.2">
      <c r="A149" s="10">
        <v>15283</v>
      </c>
      <c r="B149" s="11">
        <v>41991</v>
      </c>
      <c r="C149" s="12">
        <v>441.06</v>
      </c>
      <c r="D149" s="12">
        <v>33.61</v>
      </c>
      <c r="E149" s="15" t="s">
        <v>7</v>
      </c>
      <c r="H149" s="16"/>
      <c r="I149" s="16"/>
    </row>
    <row r="150" spans="1:9" s="8" customFormat="1" x14ac:dyDescent="0.2">
      <c r="A150" s="10">
        <v>15284</v>
      </c>
      <c r="B150" s="11">
        <v>41991</v>
      </c>
      <c r="C150" s="12">
        <v>579.14</v>
      </c>
      <c r="D150" s="12">
        <v>44.14</v>
      </c>
      <c r="E150" s="15" t="s">
        <v>34</v>
      </c>
      <c r="H150" s="16"/>
      <c r="I150" s="16"/>
    </row>
    <row r="151" spans="1:9" s="8" customFormat="1" x14ac:dyDescent="0.2">
      <c r="A151" s="10">
        <v>15285</v>
      </c>
      <c r="B151" s="11">
        <v>41991</v>
      </c>
      <c r="C151" s="12">
        <v>21.65</v>
      </c>
      <c r="D151" s="12">
        <v>1.65</v>
      </c>
      <c r="E151" s="15" t="s">
        <v>7</v>
      </c>
      <c r="H151" s="16"/>
      <c r="I151" s="16"/>
    </row>
    <row r="152" spans="1:9" s="8" customFormat="1" x14ac:dyDescent="0.2">
      <c r="A152" s="10">
        <v>15286</v>
      </c>
      <c r="B152" s="11">
        <v>41991</v>
      </c>
      <c r="C152" s="12">
        <v>267.27</v>
      </c>
      <c r="D152" s="12">
        <v>20.37</v>
      </c>
      <c r="E152" s="13" t="s">
        <v>35</v>
      </c>
      <c r="F152" s="20">
        <f>+C141+C142+C144+C146+C147+C148+C145+C143+C149+C151+282.08</f>
        <v>1651.09</v>
      </c>
      <c r="G152" s="20">
        <v>1617.32</v>
      </c>
      <c r="H152" s="14"/>
      <c r="I152" s="16"/>
    </row>
    <row r="153" spans="1:9" s="8" customFormat="1" x14ac:dyDescent="0.2">
      <c r="A153" s="10">
        <v>15287</v>
      </c>
      <c r="B153" s="11">
        <v>41992</v>
      </c>
      <c r="C153" s="12">
        <v>95.91</v>
      </c>
      <c r="D153" s="12">
        <v>7.31</v>
      </c>
      <c r="E153" s="15" t="s">
        <v>7</v>
      </c>
      <c r="H153" s="16"/>
      <c r="I153" s="16"/>
    </row>
    <row r="154" spans="1:9" s="8" customFormat="1" x14ac:dyDescent="0.2">
      <c r="A154" s="10">
        <v>15288</v>
      </c>
      <c r="B154" s="11">
        <v>41992</v>
      </c>
      <c r="C154" s="12">
        <v>11.85</v>
      </c>
      <c r="D154" s="12">
        <v>0.9</v>
      </c>
      <c r="E154" s="15" t="s">
        <v>11</v>
      </c>
      <c r="F154" s="21"/>
      <c r="G154" s="22"/>
      <c r="H154" s="16"/>
      <c r="I154" s="16"/>
    </row>
    <row r="155" spans="1:9" s="8" customFormat="1" x14ac:dyDescent="0.2">
      <c r="A155" s="10">
        <v>15289</v>
      </c>
      <c r="B155" s="11">
        <v>41992</v>
      </c>
      <c r="C155" s="12">
        <v>68.94</v>
      </c>
      <c r="D155" s="12"/>
      <c r="E155" s="13" t="s">
        <v>36</v>
      </c>
      <c r="H155" s="14"/>
      <c r="I155" s="16"/>
    </row>
    <row r="156" spans="1:9" s="8" customFormat="1" x14ac:dyDescent="0.2">
      <c r="A156" s="10">
        <v>15290</v>
      </c>
      <c r="B156" s="11">
        <v>41992</v>
      </c>
      <c r="C156" s="12">
        <v>129</v>
      </c>
      <c r="D156" s="12"/>
      <c r="E156" s="13" t="s">
        <v>8</v>
      </c>
      <c r="H156" s="14"/>
      <c r="I156" s="16"/>
    </row>
    <row r="157" spans="1:9" s="8" customFormat="1" x14ac:dyDescent="0.2">
      <c r="A157" s="10">
        <v>15291</v>
      </c>
      <c r="B157" s="11">
        <v>41992</v>
      </c>
      <c r="C157" s="12">
        <v>114.75</v>
      </c>
      <c r="D157" s="12">
        <v>8.75</v>
      </c>
      <c r="E157" s="17"/>
      <c r="F157" s="18"/>
      <c r="G157" s="19"/>
      <c r="H157" s="14"/>
      <c r="I157" s="16"/>
    </row>
    <row r="158" spans="1:9" s="8" customFormat="1" x14ac:dyDescent="0.2">
      <c r="A158" s="10">
        <v>15292</v>
      </c>
      <c r="B158" s="11">
        <v>41992</v>
      </c>
      <c r="C158" s="12">
        <v>100</v>
      </c>
      <c r="D158" s="12"/>
      <c r="E158" s="13" t="s">
        <v>8</v>
      </c>
      <c r="F158" s="20">
        <f>+C153+C154</f>
        <v>107.75999999999999</v>
      </c>
      <c r="G158" s="20">
        <v>105.87</v>
      </c>
      <c r="H158" s="14"/>
      <c r="I158" s="16"/>
    </row>
    <row r="159" spans="1:9" s="8" customFormat="1" x14ac:dyDescent="0.2">
      <c r="A159" s="10">
        <v>15293</v>
      </c>
      <c r="B159" s="11">
        <v>41993</v>
      </c>
      <c r="C159" s="12">
        <v>18.349999999999998</v>
      </c>
      <c r="D159" s="12">
        <v>1.4</v>
      </c>
      <c r="E159" s="17"/>
      <c r="H159" s="14"/>
      <c r="I159" s="16"/>
    </row>
    <row r="160" spans="1:9" s="8" customFormat="1" x14ac:dyDescent="0.2">
      <c r="A160" s="10">
        <v>15294</v>
      </c>
      <c r="B160" s="11">
        <v>41993</v>
      </c>
      <c r="C160" s="12">
        <v>51.31</v>
      </c>
      <c r="D160" s="12">
        <v>3.91</v>
      </c>
      <c r="E160" s="17"/>
      <c r="F160" s="18"/>
      <c r="G160" s="19"/>
      <c r="H160" s="14"/>
      <c r="I160" s="16"/>
    </row>
    <row r="161" spans="1:9" s="8" customFormat="1" x14ac:dyDescent="0.2">
      <c r="A161" s="10">
        <v>15295</v>
      </c>
      <c r="B161" s="11">
        <v>41993</v>
      </c>
      <c r="C161" s="12">
        <v>28.15</v>
      </c>
      <c r="D161" s="12">
        <v>2.15</v>
      </c>
      <c r="E161" s="17"/>
      <c r="F161" s="18"/>
      <c r="G161" s="19"/>
      <c r="H161" s="14"/>
      <c r="I161" s="16"/>
    </row>
    <row r="162" spans="1:9" x14ac:dyDescent="0.2">
      <c r="A162" s="10">
        <v>15296</v>
      </c>
      <c r="B162" s="11">
        <v>41993</v>
      </c>
      <c r="C162" s="12">
        <v>18</v>
      </c>
      <c r="D162" s="12">
        <v>1.36</v>
      </c>
      <c r="E162" s="17"/>
      <c r="F162" s="12"/>
      <c r="G162" s="12"/>
      <c r="H162" s="12"/>
    </row>
    <row r="163" spans="1:9" x14ac:dyDescent="0.2">
      <c r="A163" s="10">
        <v>15297</v>
      </c>
      <c r="B163" s="11">
        <v>41993</v>
      </c>
      <c r="C163" s="12">
        <v>18</v>
      </c>
      <c r="D163" s="12">
        <v>1.36</v>
      </c>
      <c r="E163" s="17"/>
      <c r="F163" s="12"/>
      <c r="G163" s="12"/>
      <c r="H163" s="12"/>
    </row>
    <row r="164" spans="1:9" x14ac:dyDescent="0.2">
      <c r="A164" s="10">
        <v>15298</v>
      </c>
      <c r="B164" s="11">
        <v>41993</v>
      </c>
      <c r="C164" s="12">
        <v>21.65</v>
      </c>
      <c r="D164" s="12">
        <v>1.65</v>
      </c>
      <c r="E164" s="17"/>
      <c r="H164" s="12"/>
    </row>
    <row r="165" spans="1:9" x14ac:dyDescent="0.2">
      <c r="A165" s="10">
        <v>15299</v>
      </c>
      <c r="B165" s="11">
        <v>41993</v>
      </c>
      <c r="C165" s="12">
        <v>167.79</v>
      </c>
      <c r="D165" s="12">
        <v>12.79</v>
      </c>
      <c r="E165" s="15" t="s">
        <v>37</v>
      </c>
      <c r="F165" s="21"/>
      <c r="G165" s="22"/>
      <c r="H165" s="10"/>
      <c r="I165" s="10"/>
    </row>
    <row r="166" spans="1:9" x14ac:dyDescent="0.2">
      <c r="A166" s="10">
        <v>15300</v>
      </c>
      <c r="B166" s="11">
        <v>41993</v>
      </c>
      <c r="C166" s="12">
        <v>8.66</v>
      </c>
      <c r="D166" s="12">
        <v>0.66</v>
      </c>
      <c r="E166" s="15" t="s">
        <v>11</v>
      </c>
      <c r="H166" s="10"/>
      <c r="I166" s="10"/>
    </row>
    <row r="167" spans="1:9" x14ac:dyDescent="0.2">
      <c r="A167" s="10">
        <v>15301</v>
      </c>
      <c r="B167" s="11">
        <v>41993</v>
      </c>
      <c r="C167" s="12">
        <v>104.46</v>
      </c>
      <c r="D167" s="12">
        <v>7.96</v>
      </c>
      <c r="E167" s="15" t="s">
        <v>11</v>
      </c>
      <c r="F167" s="20">
        <f>+C159+C166+22.79+C167-18.35</f>
        <v>135.91</v>
      </c>
      <c r="G167" s="20">
        <v>134.54</v>
      </c>
      <c r="H167" s="10"/>
      <c r="I167" s="10"/>
    </row>
    <row r="168" spans="1:9" x14ac:dyDescent="0.2">
      <c r="A168" s="10">
        <v>15302</v>
      </c>
      <c r="B168" s="11">
        <v>41995</v>
      </c>
      <c r="C168" s="12">
        <v>220.00000000000003</v>
      </c>
      <c r="D168" s="12">
        <v>16.77</v>
      </c>
      <c r="E168" s="15" t="s">
        <v>21</v>
      </c>
      <c r="H168" s="10"/>
      <c r="I168" s="10"/>
    </row>
    <row r="169" spans="1:9" x14ac:dyDescent="0.2">
      <c r="A169" s="10">
        <v>15303</v>
      </c>
      <c r="B169" s="11">
        <v>41995</v>
      </c>
      <c r="C169" s="12">
        <v>48.660000000000004</v>
      </c>
      <c r="D169" s="12">
        <v>3.71</v>
      </c>
      <c r="E169" s="15" t="s">
        <v>11</v>
      </c>
      <c r="F169" s="21"/>
      <c r="G169" s="22"/>
      <c r="H169" s="10"/>
      <c r="I169" s="10"/>
    </row>
    <row r="170" spans="1:9" x14ac:dyDescent="0.2">
      <c r="A170" s="10">
        <v>15304</v>
      </c>
      <c r="B170" s="11">
        <v>41995</v>
      </c>
      <c r="C170" s="12">
        <v>201.29</v>
      </c>
      <c r="D170" s="12">
        <v>15.34</v>
      </c>
      <c r="E170" s="13" t="s">
        <v>38</v>
      </c>
      <c r="H170" s="12"/>
      <c r="I170" s="10"/>
    </row>
    <row r="171" spans="1:9" x14ac:dyDescent="0.2">
      <c r="A171" s="10">
        <v>15305</v>
      </c>
      <c r="B171" s="11">
        <v>41995</v>
      </c>
      <c r="C171" s="12">
        <v>240</v>
      </c>
      <c r="D171" s="12"/>
      <c r="E171" s="15" t="s">
        <v>39</v>
      </c>
      <c r="H171" s="10"/>
      <c r="I171" s="10"/>
    </row>
    <row r="172" spans="1:9" x14ac:dyDescent="0.2">
      <c r="A172" s="10">
        <v>15306</v>
      </c>
      <c r="B172" s="11">
        <v>41995</v>
      </c>
      <c r="C172" s="12">
        <v>7.5</v>
      </c>
      <c r="D172" s="12">
        <v>0.56999999999999995</v>
      </c>
      <c r="E172" s="17"/>
      <c r="H172" s="12"/>
      <c r="I172" s="10"/>
    </row>
    <row r="173" spans="1:9" x14ac:dyDescent="0.2">
      <c r="A173" s="10">
        <v>15307</v>
      </c>
      <c r="B173" s="11">
        <v>41995</v>
      </c>
      <c r="C173" s="12">
        <v>304.83000000000004</v>
      </c>
      <c r="D173" s="12">
        <v>23.23</v>
      </c>
      <c r="E173" s="13"/>
      <c r="H173" s="12"/>
      <c r="I173" s="10"/>
    </row>
    <row r="174" spans="1:9" x14ac:dyDescent="0.2">
      <c r="A174" s="10">
        <v>15308</v>
      </c>
      <c r="B174" s="11">
        <v>41995</v>
      </c>
      <c r="C174" s="12">
        <v>399.44</v>
      </c>
      <c r="D174" s="12">
        <v>30.44</v>
      </c>
      <c r="E174" s="15" t="s">
        <v>21</v>
      </c>
      <c r="F174" s="20">
        <f>+C169</f>
        <v>48.660000000000004</v>
      </c>
      <c r="G174" s="20">
        <v>48.17</v>
      </c>
      <c r="H174" s="10"/>
      <c r="I174" s="10"/>
    </row>
    <row r="175" spans="1:9" x14ac:dyDescent="0.2">
      <c r="A175" s="10">
        <v>15309</v>
      </c>
      <c r="B175" s="11">
        <v>41996</v>
      </c>
      <c r="C175" s="12">
        <v>262.20999999999998</v>
      </c>
      <c r="D175" s="12">
        <v>19.98</v>
      </c>
      <c r="E175" s="17"/>
      <c r="F175" s="18"/>
      <c r="G175" s="19"/>
      <c r="H175" s="12"/>
      <c r="I175" s="10"/>
    </row>
    <row r="176" spans="1:9" x14ac:dyDescent="0.2">
      <c r="A176" s="10">
        <v>15310</v>
      </c>
      <c r="B176" s="11">
        <v>41996</v>
      </c>
      <c r="C176" s="12">
        <v>32.479999999999997</v>
      </c>
      <c r="D176" s="12">
        <v>2.48</v>
      </c>
      <c r="E176" s="15" t="s">
        <v>7</v>
      </c>
      <c r="F176" s="21"/>
      <c r="G176" s="22"/>
      <c r="H176" s="10"/>
      <c r="I176" s="10"/>
    </row>
    <row r="177" spans="1:9" x14ac:dyDescent="0.2">
      <c r="A177" s="10">
        <v>15311</v>
      </c>
      <c r="B177" s="11">
        <v>41996</v>
      </c>
      <c r="C177" s="12">
        <v>10.83</v>
      </c>
      <c r="D177" s="12">
        <v>0.83</v>
      </c>
      <c r="E177" s="17"/>
      <c r="F177" s="18"/>
      <c r="G177" s="19"/>
      <c r="H177" s="12"/>
      <c r="I177" s="10"/>
    </row>
    <row r="178" spans="1:9" x14ac:dyDescent="0.2">
      <c r="A178" s="10">
        <v>15312</v>
      </c>
      <c r="B178" s="11">
        <v>41996</v>
      </c>
      <c r="C178" s="12">
        <v>20.57</v>
      </c>
      <c r="D178" s="12">
        <v>1.57</v>
      </c>
      <c r="E178" s="17"/>
      <c r="H178" s="12"/>
      <c r="I178" s="10"/>
    </row>
    <row r="179" spans="1:9" x14ac:dyDescent="0.2">
      <c r="A179" s="10">
        <v>15313</v>
      </c>
      <c r="B179" s="11">
        <v>41996</v>
      </c>
      <c r="C179" s="12">
        <v>174.28</v>
      </c>
      <c r="D179" s="12">
        <v>13.28</v>
      </c>
      <c r="E179" s="17"/>
      <c r="H179" s="12"/>
      <c r="I179" s="10"/>
    </row>
    <row r="180" spans="1:9" x14ac:dyDescent="0.2">
      <c r="A180" s="10">
        <v>15314</v>
      </c>
      <c r="B180" s="11">
        <v>41996</v>
      </c>
      <c r="C180" s="12">
        <v>110</v>
      </c>
      <c r="D180" s="12">
        <v>8.3800000000000008</v>
      </c>
      <c r="E180" s="17"/>
      <c r="F180" s="20">
        <f>+C176</f>
        <v>32.479999999999997</v>
      </c>
      <c r="G180" s="20">
        <v>31.67</v>
      </c>
      <c r="H180" s="12"/>
      <c r="I180" s="10"/>
    </row>
    <row r="181" spans="1:9" x14ac:dyDescent="0.2">
      <c r="A181" s="10">
        <v>15315</v>
      </c>
      <c r="B181" s="11">
        <v>41997</v>
      </c>
      <c r="C181" s="12">
        <v>10.83</v>
      </c>
      <c r="D181" s="12">
        <v>0.83</v>
      </c>
      <c r="E181" s="15" t="s">
        <v>11</v>
      </c>
      <c r="F181" s="20">
        <f>+C177</f>
        <v>10.83</v>
      </c>
      <c r="G181" s="20">
        <v>10.49</v>
      </c>
      <c r="H181" s="10"/>
      <c r="I181" s="10"/>
    </row>
    <row r="182" spans="1:9" x14ac:dyDescent="0.2">
      <c r="A182" s="10">
        <v>15316</v>
      </c>
      <c r="B182" s="11">
        <v>41999</v>
      </c>
      <c r="C182" s="12">
        <v>32.479999999999997</v>
      </c>
      <c r="D182" s="12">
        <v>2.48</v>
      </c>
      <c r="E182" s="23"/>
      <c r="H182" s="10"/>
      <c r="I182" s="10"/>
    </row>
    <row r="183" spans="1:9" x14ac:dyDescent="0.2">
      <c r="A183" s="10">
        <v>15317</v>
      </c>
      <c r="B183" s="11">
        <v>41999</v>
      </c>
      <c r="C183" s="12">
        <v>307.48</v>
      </c>
      <c r="D183" s="12">
        <v>23.43</v>
      </c>
      <c r="E183" s="15" t="s">
        <v>7</v>
      </c>
      <c r="F183" s="21"/>
      <c r="G183" s="22"/>
      <c r="H183" s="10"/>
      <c r="I183" s="10"/>
    </row>
    <row r="184" spans="1:9" x14ac:dyDescent="0.2">
      <c r="A184" s="10">
        <v>15318</v>
      </c>
      <c r="B184" s="11">
        <v>41999</v>
      </c>
      <c r="C184" s="12">
        <v>15</v>
      </c>
      <c r="D184" s="12"/>
      <c r="E184" s="13" t="s">
        <v>40</v>
      </c>
      <c r="H184" s="12"/>
      <c r="I184" s="10"/>
    </row>
    <row r="185" spans="1:9" x14ac:dyDescent="0.2">
      <c r="A185" s="10">
        <v>15319</v>
      </c>
      <c r="B185" s="11">
        <v>41999</v>
      </c>
      <c r="C185" s="12">
        <v>103.02999999999999</v>
      </c>
      <c r="D185" s="12">
        <v>7.85</v>
      </c>
      <c r="E185" s="15" t="s">
        <v>7</v>
      </c>
      <c r="F185" s="21"/>
      <c r="G185" s="22"/>
      <c r="H185" s="10"/>
      <c r="I185" s="10"/>
    </row>
    <row r="186" spans="1:9" x14ac:dyDescent="0.2">
      <c r="A186" s="10">
        <v>15320</v>
      </c>
      <c r="B186" s="11">
        <v>41999</v>
      </c>
      <c r="C186" s="12">
        <v>172.12</v>
      </c>
      <c r="D186" s="12">
        <v>13.12</v>
      </c>
      <c r="E186" s="15" t="s">
        <v>11</v>
      </c>
      <c r="H186" s="10"/>
      <c r="I186" s="10"/>
    </row>
    <row r="187" spans="1:9" x14ac:dyDescent="0.2">
      <c r="A187" s="10">
        <v>15321</v>
      </c>
      <c r="B187" s="11">
        <v>41999</v>
      </c>
      <c r="C187" s="12">
        <v>277.12</v>
      </c>
      <c r="D187" s="12">
        <v>21.12</v>
      </c>
      <c r="E187" s="15" t="s">
        <v>11</v>
      </c>
      <c r="H187" s="10"/>
      <c r="I187" s="10"/>
    </row>
    <row r="188" spans="1:9" x14ac:dyDescent="0.2">
      <c r="A188" s="10">
        <v>15322</v>
      </c>
      <c r="B188" s="11">
        <v>41999</v>
      </c>
      <c r="C188" s="12">
        <v>32.26</v>
      </c>
      <c r="D188" s="12">
        <v>2.46</v>
      </c>
      <c r="E188" s="17"/>
      <c r="H188" s="12"/>
      <c r="I188" s="10"/>
    </row>
    <row r="189" spans="1:9" x14ac:dyDescent="0.2">
      <c r="A189" s="10">
        <v>15323</v>
      </c>
      <c r="B189" s="11">
        <v>41999</v>
      </c>
      <c r="C189" s="12">
        <v>108.25</v>
      </c>
      <c r="D189" s="12">
        <v>8.25</v>
      </c>
      <c r="E189" s="17"/>
      <c r="H189" s="12"/>
      <c r="I189" s="10"/>
    </row>
    <row r="190" spans="1:9" x14ac:dyDescent="0.2">
      <c r="A190" s="10">
        <v>15324</v>
      </c>
      <c r="B190" s="11">
        <v>41999</v>
      </c>
      <c r="C190" s="12">
        <v>5.95</v>
      </c>
      <c r="D190" s="12"/>
      <c r="E190" s="17"/>
      <c r="H190" s="12"/>
      <c r="I190" s="10"/>
    </row>
    <row r="191" spans="1:9" x14ac:dyDescent="0.2">
      <c r="A191" s="10">
        <v>15325</v>
      </c>
      <c r="B191" s="11">
        <v>41999</v>
      </c>
      <c r="C191" s="12">
        <v>15.05</v>
      </c>
      <c r="D191" s="12">
        <v>1.1499999999999999</v>
      </c>
      <c r="E191" s="15" t="s">
        <v>11</v>
      </c>
      <c r="F191" s="21"/>
      <c r="G191" s="22"/>
      <c r="H191" s="10"/>
      <c r="I191" s="10"/>
    </row>
    <row r="192" spans="1:9" x14ac:dyDescent="0.2">
      <c r="A192" s="10">
        <v>15326</v>
      </c>
      <c r="B192" s="11">
        <v>41999</v>
      </c>
      <c r="C192" s="12">
        <v>47.580000000000005</v>
      </c>
      <c r="D192" s="12">
        <v>3.63</v>
      </c>
      <c r="E192" s="17"/>
      <c r="H192" s="12"/>
      <c r="I192" s="10"/>
    </row>
    <row r="193" spans="1:9" x14ac:dyDescent="0.2">
      <c r="A193" s="10">
        <v>15327</v>
      </c>
      <c r="B193" s="11">
        <v>41999</v>
      </c>
      <c r="C193" s="12">
        <v>79.240000000000009</v>
      </c>
      <c r="D193" s="12">
        <v>6.04</v>
      </c>
      <c r="E193" s="15" t="s">
        <v>11</v>
      </c>
      <c r="F193" s="20">
        <f>+C183+C185+C186+C187+C191+C193</f>
        <v>954.04</v>
      </c>
      <c r="G193" s="20">
        <v>940.74</v>
      </c>
      <c r="H193" s="10"/>
      <c r="I193" s="10"/>
    </row>
    <row r="194" spans="1:9" x14ac:dyDescent="0.2">
      <c r="A194" s="10">
        <v>15328</v>
      </c>
      <c r="B194" s="11">
        <v>42000</v>
      </c>
      <c r="C194" s="12">
        <v>10.83</v>
      </c>
      <c r="D194" s="12">
        <v>0.83</v>
      </c>
      <c r="E194" s="17"/>
      <c r="H194" s="12"/>
      <c r="I194" s="10"/>
    </row>
    <row r="195" spans="1:9" x14ac:dyDescent="0.2">
      <c r="A195" s="10">
        <v>15329</v>
      </c>
      <c r="B195" s="11">
        <v>42000</v>
      </c>
      <c r="C195" s="12">
        <v>10</v>
      </c>
      <c r="D195" s="12">
        <v>0.76</v>
      </c>
      <c r="E195" s="17"/>
      <c r="F195" s="18"/>
      <c r="G195" s="19"/>
      <c r="H195" s="12"/>
      <c r="I195" s="10"/>
    </row>
    <row r="196" spans="1:9" x14ac:dyDescent="0.2">
      <c r="A196" s="10">
        <v>15330</v>
      </c>
      <c r="B196" s="11">
        <v>42000</v>
      </c>
      <c r="C196" s="12">
        <v>120.7</v>
      </c>
      <c r="D196" s="12">
        <v>9.1999999999999993</v>
      </c>
      <c r="E196" s="15" t="s">
        <v>41</v>
      </c>
      <c r="H196" s="10"/>
      <c r="I196" s="10"/>
    </row>
    <row r="197" spans="1:9" x14ac:dyDescent="0.2">
      <c r="A197" s="10">
        <v>15331</v>
      </c>
      <c r="B197" s="11">
        <v>42000</v>
      </c>
      <c r="C197" s="12">
        <v>74</v>
      </c>
      <c r="D197" s="12"/>
      <c r="E197" s="15" t="s">
        <v>42</v>
      </c>
      <c r="F197" s="21"/>
      <c r="G197" s="22"/>
      <c r="H197" s="10"/>
      <c r="I197" s="10"/>
    </row>
    <row r="198" spans="1:9" x14ac:dyDescent="0.2">
      <c r="A198" s="10">
        <v>15332</v>
      </c>
      <c r="B198" s="11">
        <v>42000</v>
      </c>
      <c r="C198" s="12">
        <v>14.07</v>
      </c>
      <c r="D198" s="12">
        <v>1.07</v>
      </c>
      <c r="E198" s="17"/>
      <c r="F198" s="18"/>
      <c r="G198" s="19"/>
      <c r="H198" s="12"/>
      <c r="I198" s="10"/>
    </row>
    <row r="199" spans="1:9" x14ac:dyDescent="0.2">
      <c r="A199" s="10">
        <v>15333</v>
      </c>
      <c r="B199" s="11">
        <v>42000</v>
      </c>
      <c r="C199" s="12">
        <v>32.99</v>
      </c>
      <c r="D199" s="12">
        <v>2.5099999999999998</v>
      </c>
      <c r="E199" s="17"/>
      <c r="H199" s="12"/>
      <c r="I199" s="10"/>
    </row>
    <row r="200" spans="1:9" x14ac:dyDescent="0.2">
      <c r="A200" s="10">
        <v>15334</v>
      </c>
      <c r="B200" s="11">
        <v>42000</v>
      </c>
      <c r="C200" s="12">
        <v>224.62</v>
      </c>
      <c r="D200" s="12">
        <v>17.12</v>
      </c>
      <c r="E200" s="13" t="s">
        <v>43</v>
      </c>
      <c r="H200" s="12"/>
      <c r="I200" s="10"/>
    </row>
    <row r="201" spans="1:9" x14ac:dyDescent="0.2">
      <c r="A201" s="10">
        <v>15335</v>
      </c>
      <c r="B201" s="11">
        <v>42000</v>
      </c>
      <c r="C201" s="12">
        <v>24</v>
      </c>
      <c r="D201" s="12"/>
      <c r="E201" s="13" t="s">
        <v>42</v>
      </c>
      <c r="H201" s="12"/>
      <c r="I201" s="10"/>
    </row>
    <row r="202" spans="1:9" x14ac:dyDescent="0.2">
      <c r="A202" s="10">
        <v>15336</v>
      </c>
      <c r="B202" s="11">
        <v>42000</v>
      </c>
      <c r="C202" s="12">
        <v>185.65</v>
      </c>
      <c r="D202" s="12">
        <v>14.15</v>
      </c>
      <c r="E202" s="17"/>
      <c r="H202" s="12"/>
      <c r="I202" s="10"/>
    </row>
    <row r="203" spans="1:9" x14ac:dyDescent="0.2">
      <c r="A203" s="10">
        <v>15337</v>
      </c>
      <c r="B203" s="11">
        <v>42000</v>
      </c>
      <c r="C203" s="12">
        <v>10.83</v>
      </c>
      <c r="D203" s="12">
        <v>0.83</v>
      </c>
      <c r="E203" s="15" t="s">
        <v>11</v>
      </c>
      <c r="H203" s="10"/>
      <c r="I203" s="10"/>
    </row>
    <row r="204" spans="1:9" x14ac:dyDescent="0.2">
      <c r="A204" s="10">
        <v>15338</v>
      </c>
      <c r="B204" s="11">
        <v>42000</v>
      </c>
      <c r="C204" s="12">
        <v>31.34</v>
      </c>
      <c r="D204" s="12">
        <v>2.39</v>
      </c>
      <c r="E204" s="15" t="s">
        <v>13</v>
      </c>
      <c r="H204" s="10"/>
      <c r="I204" s="10"/>
    </row>
    <row r="205" spans="1:9" x14ac:dyDescent="0.2">
      <c r="A205" s="10">
        <v>15339</v>
      </c>
      <c r="B205" s="11">
        <v>42000</v>
      </c>
      <c r="C205" s="12">
        <v>10.83</v>
      </c>
      <c r="D205" s="12">
        <v>0.83</v>
      </c>
      <c r="E205" s="15" t="s">
        <v>11</v>
      </c>
      <c r="F205" s="20">
        <f>50+94.62+C203+C204+C205</f>
        <v>197.62000000000003</v>
      </c>
      <c r="G205" s="20">
        <v>194.95</v>
      </c>
      <c r="H205" s="10"/>
      <c r="I205" s="10"/>
    </row>
    <row r="206" spans="1:9" x14ac:dyDescent="0.2">
      <c r="A206" s="10">
        <v>15340</v>
      </c>
      <c r="B206" s="11">
        <v>42002</v>
      </c>
      <c r="C206" s="12">
        <v>53</v>
      </c>
      <c r="D206" s="12">
        <v>4.04</v>
      </c>
      <c r="E206" s="17"/>
      <c r="H206" s="12"/>
      <c r="I206" s="10"/>
    </row>
    <row r="207" spans="1:9" x14ac:dyDescent="0.2">
      <c r="A207" s="10">
        <v>15341</v>
      </c>
      <c r="B207" s="11">
        <v>42002</v>
      </c>
      <c r="C207" s="12">
        <v>18.399999999999999</v>
      </c>
      <c r="D207" s="12">
        <v>1.4</v>
      </c>
      <c r="E207" s="15" t="s">
        <v>11</v>
      </c>
      <c r="F207" s="21"/>
      <c r="G207" s="22"/>
      <c r="H207" s="10"/>
      <c r="I207" s="10"/>
    </row>
    <row r="208" spans="1:9" x14ac:dyDescent="0.2">
      <c r="A208" s="10">
        <v>15342</v>
      </c>
      <c r="B208" s="11">
        <v>42002</v>
      </c>
      <c r="C208" s="12">
        <v>10.77</v>
      </c>
      <c r="D208" s="12">
        <v>0.82</v>
      </c>
      <c r="E208" s="13"/>
      <c r="F208" s="18"/>
      <c r="G208" s="19"/>
      <c r="H208" s="12"/>
      <c r="I208" s="10"/>
    </row>
    <row r="209" spans="1:9" x14ac:dyDescent="0.2">
      <c r="A209" s="10">
        <v>15343</v>
      </c>
      <c r="B209" s="11">
        <v>42002</v>
      </c>
      <c r="C209" s="12">
        <v>7.58</v>
      </c>
      <c r="D209" s="12">
        <v>0.57999999999999996</v>
      </c>
      <c r="E209" s="15" t="s">
        <v>11</v>
      </c>
      <c r="H209" s="10"/>
      <c r="I209" s="10"/>
    </row>
    <row r="210" spans="1:9" x14ac:dyDescent="0.2">
      <c r="A210" s="10">
        <v>15344</v>
      </c>
      <c r="B210" s="11">
        <v>42002</v>
      </c>
      <c r="C210" s="12">
        <v>5</v>
      </c>
      <c r="D210" s="12">
        <v>0.38</v>
      </c>
      <c r="E210" s="17"/>
      <c r="H210" s="12"/>
      <c r="I210" s="10"/>
    </row>
    <row r="211" spans="1:9" x14ac:dyDescent="0.2">
      <c r="A211" s="10">
        <v>15345</v>
      </c>
      <c r="B211" s="11">
        <v>42002</v>
      </c>
      <c r="C211" s="12">
        <v>14.969999999999999</v>
      </c>
      <c r="D211" s="12">
        <v>1.1399999999999999</v>
      </c>
      <c r="E211" s="17"/>
      <c r="F211" s="18"/>
      <c r="G211" s="19"/>
      <c r="H211" s="12"/>
      <c r="I211" s="10"/>
    </row>
    <row r="212" spans="1:9" x14ac:dyDescent="0.2">
      <c r="A212" s="10">
        <v>15346</v>
      </c>
      <c r="B212" s="11">
        <v>42002</v>
      </c>
      <c r="C212" s="12">
        <v>29.23</v>
      </c>
      <c r="D212" s="12">
        <v>2.23</v>
      </c>
      <c r="E212" s="15" t="s">
        <v>11</v>
      </c>
      <c r="H212" s="10"/>
      <c r="I212" s="10"/>
    </row>
    <row r="213" spans="1:9" x14ac:dyDescent="0.2">
      <c r="A213" s="10">
        <v>15347</v>
      </c>
      <c r="B213" s="11">
        <v>42002</v>
      </c>
      <c r="C213" s="12">
        <v>457.9</v>
      </c>
      <c r="D213" s="12">
        <v>34.9</v>
      </c>
      <c r="E213" s="17"/>
      <c r="F213" s="18"/>
      <c r="G213" s="19"/>
      <c r="H213" s="12"/>
      <c r="I213" s="10"/>
    </row>
    <row r="214" spans="1:9" x14ac:dyDescent="0.2">
      <c r="A214" s="10">
        <v>15348</v>
      </c>
      <c r="B214" s="11">
        <v>42002</v>
      </c>
      <c r="C214" s="12">
        <v>240</v>
      </c>
      <c r="D214" s="12">
        <v>18.29</v>
      </c>
      <c r="E214" s="17"/>
      <c r="H214" s="12"/>
      <c r="I214" s="10"/>
    </row>
    <row r="215" spans="1:9" x14ac:dyDescent="0.2">
      <c r="A215" s="10">
        <v>15349</v>
      </c>
      <c r="B215" s="11">
        <v>42002</v>
      </c>
      <c r="C215" s="12">
        <v>34.590000000000003</v>
      </c>
      <c r="D215" s="12">
        <v>2.64</v>
      </c>
      <c r="E215" s="17"/>
      <c r="F215" s="20">
        <f>+C207+C209+C212</f>
        <v>55.209999999999994</v>
      </c>
      <c r="G215" s="20">
        <v>54.06</v>
      </c>
      <c r="H215" s="12"/>
      <c r="I215" s="10"/>
    </row>
    <row r="216" spans="1:9" x14ac:dyDescent="0.2">
      <c r="A216" s="10">
        <v>15350</v>
      </c>
      <c r="B216" s="11">
        <v>42003</v>
      </c>
      <c r="C216" s="12">
        <v>65.040000000000006</v>
      </c>
      <c r="D216" s="12">
        <v>4.96</v>
      </c>
      <c r="E216" s="15" t="s">
        <v>7</v>
      </c>
      <c r="F216" s="21"/>
      <c r="G216" s="22"/>
      <c r="H216" s="10"/>
      <c r="I216" s="10"/>
    </row>
    <row r="217" spans="1:9" x14ac:dyDescent="0.2">
      <c r="A217" s="10">
        <v>15351</v>
      </c>
      <c r="B217" s="11">
        <v>42003</v>
      </c>
      <c r="C217" s="12">
        <v>102.84</v>
      </c>
      <c r="D217" s="12">
        <v>7.84</v>
      </c>
      <c r="E217" s="15" t="s">
        <v>11</v>
      </c>
      <c r="H217" s="10"/>
      <c r="I217" s="10"/>
    </row>
    <row r="218" spans="1:9" x14ac:dyDescent="0.2">
      <c r="A218" s="10">
        <v>15352</v>
      </c>
      <c r="B218" s="11">
        <v>42003</v>
      </c>
      <c r="C218" s="12">
        <v>208.38</v>
      </c>
      <c r="D218" s="12">
        <v>15.88</v>
      </c>
      <c r="E218" s="15" t="s">
        <v>21</v>
      </c>
      <c r="H218" s="10"/>
      <c r="I218" s="10"/>
    </row>
    <row r="219" spans="1:9" x14ac:dyDescent="0.2">
      <c r="A219" s="10">
        <v>15353</v>
      </c>
      <c r="B219" s="11">
        <v>42003</v>
      </c>
      <c r="C219" s="12">
        <v>44</v>
      </c>
      <c r="D219" s="12"/>
      <c r="E219" s="13" t="s">
        <v>39</v>
      </c>
      <c r="F219" s="18"/>
      <c r="G219" s="19"/>
      <c r="H219" s="12"/>
      <c r="I219" s="10"/>
    </row>
    <row r="220" spans="1:9" x14ac:dyDescent="0.2">
      <c r="A220" s="10">
        <v>15354</v>
      </c>
      <c r="B220" s="11">
        <v>42003</v>
      </c>
      <c r="C220" s="12">
        <v>63.27</v>
      </c>
      <c r="D220" s="12">
        <v>4.82</v>
      </c>
      <c r="E220" s="15" t="s">
        <v>11</v>
      </c>
      <c r="H220" s="10"/>
      <c r="I220" s="10"/>
    </row>
    <row r="221" spans="1:9" x14ac:dyDescent="0.2">
      <c r="A221" s="10">
        <v>15355</v>
      </c>
      <c r="B221" s="11">
        <v>42003</v>
      </c>
      <c r="C221" s="12">
        <v>-65.040000000000006</v>
      </c>
      <c r="D221" s="12">
        <v>-4.96</v>
      </c>
      <c r="E221" s="15" t="s">
        <v>44</v>
      </c>
      <c r="H221" s="10"/>
      <c r="I221" s="10"/>
    </row>
    <row r="222" spans="1:9" x14ac:dyDescent="0.2">
      <c r="A222" s="10">
        <v>15356</v>
      </c>
      <c r="B222" s="11">
        <v>42003</v>
      </c>
      <c r="C222" s="12">
        <v>94.18</v>
      </c>
      <c r="D222" s="12">
        <v>7.18</v>
      </c>
      <c r="E222" s="15" t="s">
        <v>11</v>
      </c>
      <c r="F222" s="21"/>
      <c r="G222" s="22"/>
      <c r="H222" s="10"/>
      <c r="I222" s="10"/>
    </row>
    <row r="223" spans="1:9" x14ac:dyDescent="0.2">
      <c r="A223" s="10">
        <v>15357</v>
      </c>
      <c r="B223" s="11">
        <v>42003</v>
      </c>
      <c r="C223" s="12">
        <v>88.33</v>
      </c>
      <c r="D223" s="12">
        <v>6.73</v>
      </c>
      <c r="E223" s="15" t="s">
        <v>21</v>
      </c>
      <c r="F223" s="21"/>
      <c r="G223" s="22"/>
      <c r="H223" s="10"/>
      <c r="I223" s="10"/>
    </row>
    <row r="224" spans="1:9" x14ac:dyDescent="0.2">
      <c r="A224" s="10">
        <v>15358</v>
      </c>
      <c r="B224" s="11">
        <v>42003</v>
      </c>
      <c r="C224" s="12">
        <v>5.3900000000000006</v>
      </c>
      <c r="D224" s="12">
        <v>0.41</v>
      </c>
      <c r="E224" s="15" t="s">
        <v>11</v>
      </c>
      <c r="H224" s="10"/>
      <c r="I224" s="10"/>
    </row>
    <row r="225" spans="1:12" x14ac:dyDescent="0.2">
      <c r="A225" s="10">
        <v>15359</v>
      </c>
      <c r="B225" s="11">
        <v>42003</v>
      </c>
      <c r="C225" s="12">
        <v>8</v>
      </c>
      <c r="D225" s="12"/>
      <c r="E225" s="13" t="s">
        <v>19</v>
      </c>
      <c r="F225" s="18"/>
      <c r="G225" s="19"/>
      <c r="H225" s="12"/>
      <c r="I225" s="10"/>
    </row>
    <row r="226" spans="1:12" x14ac:dyDescent="0.2">
      <c r="A226" s="10">
        <v>15360</v>
      </c>
      <c r="B226" s="11">
        <v>42003</v>
      </c>
      <c r="C226" s="12">
        <v>117.99</v>
      </c>
      <c r="D226" s="12">
        <v>8.99</v>
      </c>
      <c r="E226" s="17"/>
      <c r="H226" s="12"/>
      <c r="I226" s="10"/>
    </row>
    <row r="227" spans="1:12" x14ac:dyDescent="0.2">
      <c r="A227" s="10">
        <v>15361</v>
      </c>
      <c r="B227" s="11">
        <v>42003</v>
      </c>
      <c r="C227" s="12">
        <v>14</v>
      </c>
      <c r="D227" s="12">
        <v>1.07</v>
      </c>
      <c r="E227" s="17"/>
      <c r="H227" s="12"/>
      <c r="I227" s="10"/>
    </row>
    <row r="228" spans="1:12" x14ac:dyDescent="0.2">
      <c r="A228" s="10">
        <v>15362</v>
      </c>
      <c r="B228" s="11">
        <v>42003</v>
      </c>
      <c r="C228" s="12">
        <v>165.83999999999997</v>
      </c>
      <c r="D228" s="12">
        <v>12.64</v>
      </c>
      <c r="E228" s="15" t="s">
        <v>45</v>
      </c>
      <c r="H228" s="10"/>
      <c r="I228" s="10"/>
    </row>
    <row r="229" spans="1:12" x14ac:dyDescent="0.2">
      <c r="A229" s="10">
        <v>15363</v>
      </c>
      <c r="B229" s="11">
        <v>42003</v>
      </c>
      <c r="C229" s="12">
        <v>148</v>
      </c>
      <c r="D229" s="12"/>
      <c r="E229" s="17"/>
      <c r="H229" s="12"/>
      <c r="I229" s="10"/>
    </row>
    <row r="230" spans="1:12" x14ac:dyDescent="0.2">
      <c r="A230" s="10">
        <v>15364</v>
      </c>
      <c r="B230" s="11">
        <v>42003</v>
      </c>
      <c r="C230" s="12">
        <v>40.5</v>
      </c>
      <c r="D230" s="12">
        <v>3.09</v>
      </c>
      <c r="E230" s="17"/>
      <c r="F230" s="20">
        <f>+C216+C217+C220+C221+C222+C224</f>
        <v>265.68</v>
      </c>
      <c r="G230" s="20">
        <v>260.49</v>
      </c>
      <c r="H230" s="12"/>
      <c r="I230" s="10"/>
    </row>
    <row r="231" spans="1:12" x14ac:dyDescent="0.2">
      <c r="A231" s="10">
        <v>15365</v>
      </c>
      <c r="B231" s="11">
        <v>42004</v>
      </c>
      <c r="C231" s="12">
        <v>15</v>
      </c>
      <c r="D231" s="12">
        <v>1.1399999999999999</v>
      </c>
      <c r="E231" s="17"/>
      <c r="F231" s="24"/>
      <c r="G231" s="24"/>
      <c r="H231" s="12"/>
      <c r="I231" s="10"/>
    </row>
    <row r="232" spans="1:12" x14ac:dyDescent="0.2">
      <c r="A232" s="10">
        <v>15366</v>
      </c>
      <c r="B232" s="11">
        <v>42004</v>
      </c>
      <c r="C232" s="12">
        <v>237</v>
      </c>
      <c r="D232" s="12">
        <v>18.059999999999999</v>
      </c>
      <c r="E232" s="17"/>
      <c r="F232" s="20">
        <v>0</v>
      </c>
      <c r="G232" s="20">
        <f>+F232*0.97831</f>
        <v>0</v>
      </c>
      <c r="H232" s="12"/>
      <c r="I232" s="10"/>
    </row>
    <row r="233" spans="1:12" x14ac:dyDescent="0.2">
      <c r="E233" s="26"/>
      <c r="H233" s="12"/>
    </row>
    <row r="234" spans="1:12" x14ac:dyDescent="0.2">
      <c r="E234" s="26"/>
      <c r="H234" s="12"/>
      <c r="I234" s="5"/>
      <c r="J234" s="27"/>
      <c r="L234" s="28"/>
    </row>
    <row r="235" spans="1:12" x14ac:dyDescent="0.2">
      <c r="E235" s="26"/>
      <c r="H235" s="10"/>
      <c r="I235" s="5"/>
      <c r="J235" s="27"/>
      <c r="L235" s="28"/>
    </row>
    <row r="236" spans="1:12" x14ac:dyDescent="0.2">
      <c r="E236" s="26"/>
      <c r="H236" s="10"/>
      <c r="I236" s="5"/>
      <c r="J236" s="27"/>
      <c r="L236" s="28"/>
    </row>
    <row r="237" spans="1:12" x14ac:dyDescent="0.2">
      <c r="E237" s="26"/>
      <c r="H237" s="12"/>
      <c r="I237" s="5"/>
      <c r="J237" s="27"/>
      <c r="L237" s="28"/>
    </row>
    <row r="238" spans="1:12" x14ac:dyDescent="0.2">
      <c r="E238" s="26"/>
      <c r="H238" s="12"/>
      <c r="I238" s="5"/>
      <c r="J238" s="27"/>
      <c r="L238" s="28"/>
    </row>
    <row r="239" spans="1:12" x14ac:dyDescent="0.2">
      <c r="E239" s="26"/>
      <c r="H239" s="10"/>
      <c r="I239" s="5"/>
      <c r="J239" s="27"/>
      <c r="L239" s="28"/>
    </row>
    <row r="240" spans="1:12" x14ac:dyDescent="0.2">
      <c r="E240" s="26"/>
      <c r="H240" s="12"/>
      <c r="I240" s="5"/>
      <c r="J240" s="27"/>
      <c r="K240" s="27"/>
      <c r="L240" s="25"/>
    </row>
    <row r="241" spans="5:12" x14ac:dyDescent="0.2">
      <c r="E241" s="26"/>
      <c r="H241" s="12"/>
      <c r="I241" s="5"/>
      <c r="J241" s="27"/>
      <c r="L241" s="28"/>
    </row>
    <row r="242" spans="5:12" x14ac:dyDescent="0.2">
      <c r="E242" s="26"/>
      <c r="H242" s="12"/>
      <c r="I242" s="5"/>
      <c r="J242" s="27"/>
      <c r="L242" s="28"/>
    </row>
    <row r="243" spans="5:12" x14ac:dyDescent="0.2">
      <c r="E243" s="26"/>
      <c r="H243" s="12"/>
      <c r="I243" s="5"/>
      <c r="J243" s="27"/>
      <c r="L243" s="28"/>
    </row>
    <row r="244" spans="5:12" x14ac:dyDescent="0.2">
      <c r="E244" s="26"/>
      <c r="H244" s="12"/>
      <c r="I244" s="5"/>
      <c r="J244" s="27"/>
      <c r="L244" s="28"/>
    </row>
    <row r="245" spans="5:12" x14ac:dyDescent="0.2">
      <c r="E245" s="26"/>
      <c r="H245" s="12"/>
      <c r="I245" s="5"/>
      <c r="J245" s="27"/>
      <c r="L245" s="28"/>
    </row>
    <row r="246" spans="5:12" x14ac:dyDescent="0.2">
      <c r="E246" s="26"/>
      <c r="I246" s="5"/>
      <c r="J246" s="27"/>
      <c r="L246" s="28"/>
    </row>
    <row r="247" spans="5:12" x14ac:dyDescent="0.2">
      <c r="E247" s="26"/>
      <c r="I247" s="5"/>
      <c r="J247" s="27"/>
      <c r="K247" s="27"/>
      <c r="L247" s="25"/>
    </row>
    <row r="248" spans="5:12" x14ac:dyDescent="0.2">
      <c r="E248" s="26"/>
    </row>
    <row r="249" spans="5:12" x14ac:dyDescent="0.2">
      <c r="E249" s="26"/>
    </row>
    <row r="250" spans="5:12" x14ac:dyDescent="0.2">
      <c r="E250" s="26"/>
    </row>
    <row r="251" spans="5:12" x14ac:dyDescent="0.2">
      <c r="E251" s="26"/>
    </row>
    <row r="252" spans="5:12" x14ac:dyDescent="0.2">
      <c r="E252" s="26"/>
    </row>
    <row r="253" spans="5:12" x14ac:dyDescent="0.2">
      <c r="E253" s="26"/>
    </row>
    <row r="254" spans="5:12" x14ac:dyDescent="0.2">
      <c r="E254" s="26"/>
    </row>
    <row r="255" spans="5:12" x14ac:dyDescent="0.2">
      <c r="E255" s="26"/>
    </row>
    <row r="256" spans="5:12" x14ac:dyDescent="0.2">
      <c r="E256" s="26"/>
    </row>
    <row r="257" spans="1:10" x14ac:dyDescent="0.2">
      <c r="E257" s="26"/>
    </row>
    <row r="258" spans="1:10" x14ac:dyDescent="0.2">
      <c r="E258" s="26"/>
    </row>
    <row r="259" spans="1:10" x14ac:dyDescent="0.2">
      <c r="E259" s="26"/>
    </row>
    <row r="260" spans="1:10" x14ac:dyDescent="0.2">
      <c r="E260" s="26"/>
    </row>
    <row r="261" spans="1:10" x14ac:dyDescent="0.2">
      <c r="E261" s="26"/>
    </row>
    <row r="262" spans="1:10" x14ac:dyDescent="0.2">
      <c r="E262" s="26"/>
    </row>
    <row r="263" spans="1:10" x14ac:dyDescent="0.2">
      <c r="E263" s="26"/>
    </row>
    <row r="264" spans="1:10" x14ac:dyDescent="0.2">
      <c r="E264" s="26"/>
    </row>
    <row r="265" spans="1:10" x14ac:dyDescent="0.2">
      <c r="E265" s="26"/>
    </row>
    <row r="266" spans="1:10" x14ac:dyDescent="0.2">
      <c r="E266" s="26"/>
    </row>
    <row r="267" spans="1:10" x14ac:dyDescent="0.2">
      <c r="E267" s="26"/>
    </row>
    <row r="268" spans="1:10" s="29" customFormat="1" x14ac:dyDescent="0.2">
      <c r="A268" s="4"/>
      <c r="B268" s="11"/>
      <c r="C268" s="25"/>
      <c r="D268" s="4"/>
      <c r="E268" s="26"/>
      <c r="F268" s="4"/>
      <c r="G268" s="4"/>
      <c r="H268" s="25"/>
      <c r="I268" s="4"/>
      <c r="J268" s="4"/>
    </row>
    <row r="269" spans="1:10" s="29" customFormat="1" x14ac:dyDescent="0.2">
      <c r="A269" s="4"/>
      <c r="B269" s="11"/>
      <c r="C269" s="25"/>
      <c r="D269" s="4"/>
      <c r="E269" s="26"/>
      <c r="F269" s="4"/>
      <c r="G269" s="4"/>
      <c r="H269" s="25"/>
      <c r="I269" s="4"/>
      <c r="J269" s="4"/>
    </row>
    <row r="270" spans="1:10" x14ac:dyDescent="0.2">
      <c r="E270" s="26"/>
    </row>
    <row r="271" spans="1:10" x14ac:dyDescent="0.2">
      <c r="A271" s="29"/>
      <c r="B271" s="30"/>
      <c r="C271" s="31"/>
      <c r="D271" s="29"/>
      <c r="E271" s="32"/>
      <c r="F271" s="29"/>
      <c r="G271" s="29"/>
      <c r="H271" s="31"/>
      <c r="I271" s="29"/>
      <c r="J271" s="29"/>
    </row>
    <row r="272" spans="1:10" x14ac:dyDescent="0.2">
      <c r="A272" s="29"/>
      <c r="B272" s="30"/>
      <c r="C272" s="31"/>
      <c r="D272" s="29"/>
      <c r="E272" s="32"/>
      <c r="F272" s="29"/>
      <c r="G272" s="29"/>
      <c r="H272" s="31"/>
      <c r="I272" s="29"/>
      <c r="J272" s="29"/>
    </row>
    <row r="273" spans="5:5" x14ac:dyDescent="0.2">
      <c r="E273" s="26"/>
    </row>
    <row r="274" spans="5:5" x14ac:dyDescent="0.2">
      <c r="E274" s="26"/>
    </row>
    <row r="275" spans="5:5" x14ac:dyDescent="0.2">
      <c r="E275" s="26"/>
    </row>
    <row r="276" spans="5:5" x14ac:dyDescent="0.2">
      <c r="E276" s="26"/>
    </row>
    <row r="277" spans="5:5" x14ac:dyDescent="0.2">
      <c r="E277" s="26"/>
    </row>
    <row r="278" spans="5:5" x14ac:dyDescent="0.2">
      <c r="E278" s="26"/>
    </row>
    <row r="279" spans="5:5" x14ac:dyDescent="0.2">
      <c r="E279" s="26"/>
    </row>
    <row r="280" spans="5:5" x14ac:dyDescent="0.2">
      <c r="E280" s="26"/>
    </row>
    <row r="281" spans="5:5" x14ac:dyDescent="0.2">
      <c r="E281" s="26"/>
    </row>
    <row r="282" spans="5:5" x14ac:dyDescent="0.2">
      <c r="E282" s="26"/>
    </row>
    <row r="283" spans="5:5" x14ac:dyDescent="0.2">
      <c r="E283" s="26"/>
    </row>
    <row r="284" spans="5:5" x14ac:dyDescent="0.2">
      <c r="E284" s="26"/>
    </row>
    <row r="285" spans="5:5" x14ac:dyDescent="0.2">
      <c r="E285" s="26"/>
    </row>
    <row r="286" spans="5:5" x14ac:dyDescent="0.2">
      <c r="E286" s="26"/>
    </row>
    <row r="287" spans="5:5" x14ac:dyDescent="0.2">
      <c r="E287" s="26"/>
    </row>
    <row r="288" spans="5:5" x14ac:dyDescent="0.2">
      <c r="E288" s="26"/>
    </row>
    <row r="289" spans="5:5" x14ac:dyDescent="0.2">
      <c r="E289" s="26"/>
    </row>
    <row r="290" spans="5:5" x14ac:dyDescent="0.2">
      <c r="E290" s="26"/>
    </row>
    <row r="291" spans="5:5" x14ac:dyDescent="0.2">
      <c r="E291" s="26"/>
    </row>
    <row r="292" spans="5:5" x14ac:dyDescent="0.2">
      <c r="E292" s="26"/>
    </row>
    <row r="293" spans="5:5" x14ac:dyDescent="0.2">
      <c r="E293" s="26"/>
    </row>
    <row r="294" spans="5:5" x14ac:dyDescent="0.2">
      <c r="E294" s="26"/>
    </row>
    <row r="295" spans="5:5" x14ac:dyDescent="0.2">
      <c r="E295" s="26"/>
    </row>
    <row r="296" spans="5:5" x14ac:dyDescent="0.2">
      <c r="E296" s="26"/>
    </row>
    <row r="297" spans="5:5" x14ac:dyDescent="0.2">
      <c r="E297" s="26"/>
    </row>
    <row r="298" spans="5:5" x14ac:dyDescent="0.2">
      <c r="E298" s="26"/>
    </row>
    <row r="299" spans="5:5" x14ac:dyDescent="0.2">
      <c r="E299" s="26"/>
    </row>
    <row r="300" spans="5:5" x14ac:dyDescent="0.2">
      <c r="E300" s="26"/>
    </row>
    <row r="301" spans="5:5" x14ac:dyDescent="0.2">
      <c r="E301" s="26"/>
    </row>
    <row r="302" spans="5:5" x14ac:dyDescent="0.2">
      <c r="E302" s="26"/>
    </row>
    <row r="303" spans="5:5" x14ac:dyDescent="0.2">
      <c r="E303" s="26"/>
    </row>
    <row r="304" spans="5:5" x14ac:dyDescent="0.2">
      <c r="E304" s="26"/>
    </row>
    <row r="305" spans="5:5" x14ac:dyDescent="0.2">
      <c r="E305" s="26"/>
    </row>
    <row r="306" spans="5:5" x14ac:dyDescent="0.2">
      <c r="E306" s="26"/>
    </row>
    <row r="307" spans="5:5" x14ac:dyDescent="0.2">
      <c r="E307" s="26"/>
    </row>
    <row r="308" spans="5:5" x14ac:dyDescent="0.2">
      <c r="E308" s="26"/>
    </row>
    <row r="309" spans="5:5" x14ac:dyDescent="0.2">
      <c r="E309" s="26"/>
    </row>
    <row r="310" spans="5:5" x14ac:dyDescent="0.2">
      <c r="E310" s="26"/>
    </row>
    <row r="311" spans="5:5" x14ac:dyDescent="0.2">
      <c r="E311" s="26"/>
    </row>
    <row r="312" spans="5:5" x14ac:dyDescent="0.2">
      <c r="E312" s="26"/>
    </row>
    <row r="313" spans="5:5" x14ac:dyDescent="0.2">
      <c r="E313" s="26"/>
    </row>
    <row r="314" spans="5:5" x14ac:dyDescent="0.2">
      <c r="E314" s="26"/>
    </row>
    <row r="315" spans="5:5" x14ac:dyDescent="0.2">
      <c r="E315" s="26"/>
    </row>
    <row r="316" spans="5:5" x14ac:dyDescent="0.2">
      <c r="E316" s="26"/>
    </row>
    <row r="317" spans="5:5" x14ac:dyDescent="0.2">
      <c r="E317" s="26"/>
    </row>
    <row r="318" spans="5:5" x14ac:dyDescent="0.2">
      <c r="E318" s="26"/>
    </row>
    <row r="319" spans="5:5" x14ac:dyDescent="0.2">
      <c r="E319" s="26"/>
    </row>
    <row r="320" spans="5:5" x14ac:dyDescent="0.2">
      <c r="E320" s="26"/>
    </row>
    <row r="321" spans="5:5" x14ac:dyDescent="0.2">
      <c r="E321" s="26"/>
    </row>
    <row r="322" spans="5:5" x14ac:dyDescent="0.2">
      <c r="E322" s="26"/>
    </row>
    <row r="323" spans="5:5" x14ac:dyDescent="0.2">
      <c r="E323" s="26"/>
    </row>
    <row r="324" spans="5:5" x14ac:dyDescent="0.2">
      <c r="E324" s="26"/>
    </row>
    <row r="325" spans="5:5" x14ac:dyDescent="0.2">
      <c r="E325" s="26"/>
    </row>
    <row r="326" spans="5:5" x14ac:dyDescent="0.2">
      <c r="E326" s="26"/>
    </row>
    <row r="327" spans="5:5" x14ac:dyDescent="0.2">
      <c r="E327" s="26"/>
    </row>
    <row r="328" spans="5:5" x14ac:dyDescent="0.2">
      <c r="E328" s="26"/>
    </row>
    <row r="329" spans="5:5" x14ac:dyDescent="0.2">
      <c r="E329" s="26"/>
    </row>
    <row r="330" spans="5:5" x14ac:dyDescent="0.2">
      <c r="E330" s="26"/>
    </row>
    <row r="331" spans="5:5" x14ac:dyDescent="0.2">
      <c r="E331" s="26"/>
    </row>
    <row r="332" spans="5:5" x14ac:dyDescent="0.2">
      <c r="E332" s="26"/>
    </row>
    <row r="333" spans="5:5" x14ac:dyDescent="0.2">
      <c r="E333" s="26"/>
    </row>
    <row r="334" spans="5:5" x14ac:dyDescent="0.2">
      <c r="E334" s="26"/>
    </row>
    <row r="335" spans="5:5" x14ac:dyDescent="0.2">
      <c r="E335" s="26"/>
    </row>
    <row r="336" spans="5:5" x14ac:dyDescent="0.2">
      <c r="E336" s="26"/>
    </row>
    <row r="337" spans="5:5" x14ac:dyDescent="0.2">
      <c r="E337" s="26"/>
    </row>
    <row r="338" spans="5:5" x14ac:dyDescent="0.2">
      <c r="E338" s="26"/>
    </row>
    <row r="339" spans="5:5" x14ac:dyDescent="0.2">
      <c r="E339" s="26"/>
    </row>
    <row r="340" spans="5:5" x14ac:dyDescent="0.2">
      <c r="E340" s="26"/>
    </row>
    <row r="341" spans="5:5" x14ac:dyDescent="0.2">
      <c r="E341" s="26"/>
    </row>
    <row r="342" spans="5:5" x14ac:dyDescent="0.2">
      <c r="E342" s="26"/>
    </row>
    <row r="343" spans="5:5" x14ac:dyDescent="0.2">
      <c r="E343" s="26"/>
    </row>
    <row r="344" spans="5:5" x14ac:dyDescent="0.2">
      <c r="E344" s="26"/>
    </row>
    <row r="345" spans="5:5" x14ac:dyDescent="0.2">
      <c r="E345" s="26"/>
    </row>
    <row r="346" spans="5:5" x14ac:dyDescent="0.2">
      <c r="E346" s="26"/>
    </row>
    <row r="347" spans="5:5" x14ac:dyDescent="0.2">
      <c r="E347" s="26"/>
    </row>
    <row r="348" spans="5:5" x14ac:dyDescent="0.2">
      <c r="E348" s="26"/>
    </row>
    <row r="349" spans="5:5" x14ac:dyDescent="0.2">
      <c r="E349" s="26"/>
    </row>
    <row r="350" spans="5:5" x14ac:dyDescent="0.2">
      <c r="E350" s="26"/>
    </row>
    <row r="351" spans="5:5" x14ac:dyDescent="0.2">
      <c r="E351" s="26"/>
    </row>
    <row r="352" spans="5:5" x14ac:dyDescent="0.2">
      <c r="E352" s="26"/>
    </row>
    <row r="353" spans="5:5" x14ac:dyDescent="0.2">
      <c r="E353" s="26"/>
    </row>
    <row r="354" spans="5:5" x14ac:dyDescent="0.2">
      <c r="E354" s="26"/>
    </row>
    <row r="355" spans="5:5" x14ac:dyDescent="0.2">
      <c r="E355" s="26"/>
    </row>
    <row r="356" spans="5:5" x14ac:dyDescent="0.2">
      <c r="E356" s="26"/>
    </row>
    <row r="357" spans="5:5" x14ac:dyDescent="0.2">
      <c r="E357" s="26"/>
    </row>
    <row r="358" spans="5:5" x14ac:dyDescent="0.2">
      <c r="E358" s="26"/>
    </row>
    <row r="359" spans="5:5" x14ac:dyDescent="0.2">
      <c r="E359" s="26"/>
    </row>
    <row r="360" spans="5:5" x14ac:dyDescent="0.2">
      <c r="E360" s="26"/>
    </row>
    <row r="361" spans="5:5" x14ac:dyDescent="0.2">
      <c r="E361" s="26"/>
    </row>
    <row r="362" spans="5:5" x14ac:dyDescent="0.2">
      <c r="E362" s="26"/>
    </row>
    <row r="363" spans="5:5" x14ac:dyDescent="0.2">
      <c r="E363" s="26"/>
    </row>
    <row r="364" spans="5:5" x14ac:dyDescent="0.2">
      <c r="E364" s="26"/>
    </row>
    <row r="365" spans="5:5" x14ac:dyDescent="0.2">
      <c r="E365" s="26"/>
    </row>
    <row r="366" spans="5:5" x14ac:dyDescent="0.2">
      <c r="E366" s="26"/>
    </row>
    <row r="367" spans="5:5" x14ac:dyDescent="0.2">
      <c r="E367" s="26"/>
    </row>
    <row r="368" spans="5:5" x14ac:dyDescent="0.2">
      <c r="E368" s="26"/>
    </row>
    <row r="369" spans="5:5" x14ac:dyDescent="0.2">
      <c r="E369" s="26"/>
    </row>
    <row r="370" spans="5:5" x14ac:dyDescent="0.2">
      <c r="E370" s="26"/>
    </row>
    <row r="371" spans="5:5" x14ac:dyDescent="0.2">
      <c r="E371" s="26"/>
    </row>
    <row r="372" spans="5:5" x14ac:dyDescent="0.2">
      <c r="E372" s="26"/>
    </row>
    <row r="373" spans="5:5" x14ac:dyDescent="0.2">
      <c r="E373" s="26"/>
    </row>
    <row r="374" spans="5:5" x14ac:dyDescent="0.2">
      <c r="E374" s="26"/>
    </row>
    <row r="375" spans="5:5" x14ac:dyDescent="0.2">
      <c r="E375" s="26"/>
    </row>
    <row r="376" spans="5:5" x14ac:dyDescent="0.2">
      <c r="E376" s="26"/>
    </row>
    <row r="377" spans="5:5" x14ac:dyDescent="0.2">
      <c r="E377" s="26"/>
    </row>
    <row r="378" spans="5:5" x14ac:dyDescent="0.2">
      <c r="E378" s="26"/>
    </row>
    <row r="379" spans="5:5" x14ac:dyDescent="0.2">
      <c r="E379" s="26"/>
    </row>
    <row r="380" spans="5:5" x14ac:dyDescent="0.2">
      <c r="E380" s="26"/>
    </row>
    <row r="381" spans="5:5" x14ac:dyDescent="0.2">
      <c r="E381" s="26"/>
    </row>
    <row r="382" spans="5:5" x14ac:dyDescent="0.2">
      <c r="E382" s="26"/>
    </row>
    <row r="383" spans="5:5" x14ac:dyDescent="0.2">
      <c r="E383" s="26"/>
    </row>
    <row r="384" spans="5:5" x14ac:dyDescent="0.2">
      <c r="E384" s="26"/>
    </row>
    <row r="385" spans="5:5" x14ac:dyDescent="0.2">
      <c r="E385" s="26"/>
    </row>
    <row r="386" spans="5:5" x14ac:dyDescent="0.2">
      <c r="E386" s="26"/>
    </row>
    <row r="387" spans="5:5" x14ac:dyDescent="0.2">
      <c r="E387" s="26"/>
    </row>
    <row r="388" spans="5:5" x14ac:dyDescent="0.2">
      <c r="E388" s="26"/>
    </row>
    <row r="389" spans="5:5" x14ac:dyDescent="0.2">
      <c r="E389" s="26"/>
    </row>
    <row r="390" spans="5:5" x14ac:dyDescent="0.2">
      <c r="E390" s="26"/>
    </row>
    <row r="391" spans="5:5" x14ac:dyDescent="0.2">
      <c r="E391" s="26"/>
    </row>
    <row r="392" spans="5:5" x14ac:dyDescent="0.2">
      <c r="E392" s="26"/>
    </row>
    <row r="393" spans="5:5" x14ac:dyDescent="0.2">
      <c r="E393" s="26"/>
    </row>
    <row r="394" spans="5:5" x14ac:dyDescent="0.2">
      <c r="E394" s="26"/>
    </row>
    <row r="395" spans="5:5" x14ac:dyDescent="0.2">
      <c r="E395" s="26"/>
    </row>
    <row r="396" spans="5:5" x14ac:dyDescent="0.2">
      <c r="E396" s="26"/>
    </row>
    <row r="397" spans="5:5" x14ac:dyDescent="0.2">
      <c r="E397" s="26"/>
    </row>
    <row r="398" spans="5:5" x14ac:dyDescent="0.2">
      <c r="E398" s="26"/>
    </row>
    <row r="399" spans="5:5" x14ac:dyDescent="0.2">
      <c r="E399" s="26"/>
    </row>
    <row r="400" spans="5:5" x14ac:dyDescent="0.2">
      <c r="E400" s="26"/>
    </row>
    <row r="401" spans="5:5" x14ac:dyDescent="0.2">
      <c r="E401" s="26"/>
    </row>
    <row r="402" spans="5:5" x14ac:dyDescent="0.2">
      <c r="E402" s="26"/>
    </row>
    <row r="403" spans="5:5" x14ac:dyDescent="0.2">
      <c r="E403" s="26"/>
    </row>
    <row r="404" spans="5:5" x14ac:dyDescent="0.2">
      <c r="E404" s="26"/>
    </row>
    <row r="405" spans="5:5" x14ac:dyDescent="0.2">
      <c r="E405" s="26"/>
    </row>
    <row r="406" spans="5:5" x14ac:dyDescent="0.2">
      <c r="E406" s="26"/>
    </row>
    <row r="407" spans="5:5" x14ac:dyDescent="0.2">
      <c r="E407" s="26"/>
    </row>
    <row r="408" spans="5:5" x14ac:dyDescent="0.2">
      <c r="E408" s="26"/>
    </row>
    <row r="409" spans="5:5" x14ac:dyDescent="0.2">
      <c r="E409" s="26"/>
    </row>
    <row r="410" spans="5:5" x14ac:dyDescent="0.2">
      <c r="E410" s="26"/>
    </row>
    <row r="411" spans="5:5" x14ac:dyDescent="0.2">
      <c r="E411" s="26"/>
    </row>
    <row r="412" spans="5:5" x14ac:dyDescent="0.2">
      <c r="E412" s="26"/>
    </row>
    <row r="413" spans="5:5" x14ac:dyDescent="0.2">
      <c r="E413" s="26"/>
    </row>
    <row r="414" spans="5:5" x14ac:dyDescent="0.2">
      <c r="E414" s="26"/>
    </row>
    <row r="415" spans="5:5" x14ac:dyDescent="0.2">
      <c r="E415" s="26"/>
    </row>
    <row r="416" spans="5:5" x14ac:dyDescent="0.2">
      <c r="E416" s="26"/>
    </row>
    <row r="417" spans="5:5" x14ac:dyDescent="0.2">
      <c r="E417" s="26"/>
    </row>
    <row r="418" spans="5:5" x14ac:dyDescent="0.2">
      <c r="E418" s="26"/>
    </row>
    <row r="419" spans="5:5" x14ac:dyDescent="0.2">
      <c r="E419" s="26"/>
    </row>
    <row r="420" spans="5:5" x14ac:dyDescent="0.2">
      <c r="E420" s="26"/>
    </row>
    <row r="421" spans="5:5" x14ac:dyDescent="0.2">
      <c r="E421" s="26"/>
    </row>
    <row r="422" spans="5:5" x14ac:dyDescent="0.2">
      <c r="E422" s="26"/>
    </row>
    <row r="423" spans="5:5" x14ac:dyDescent="0.2">
      <c r="E423" s="26"/>
    </row>
    <row r="424" spans="5:5" x14ac:dyDescent="0.2">
      <c r="E424" s="26"/>
    </row>
    <row r="425" spans="5:5" x14ac:dyDescent="0.2">
      <c r="E425" s="26"/>
    </row>
    <row r="426" spans="5:5" x14ac:dyDescent="0.2">
      <c r="E426" s="26"/>
    </row>
    <row r="427" spans="5:5" x14ac:dyDescent="0.2">
      <c r="E427" s="26"/>
    </row>
    <row r="428" spans="5:5" x14ac:dyDescent="0.2">
      <c r="E428" s="26"/>
    </row>
    <row r="429" spans="5:5" x14ac:dyDescent="0.2">
      <c r="E429" s="26"/>
    </row>
    <row r="430" spans="5:5" x14ac:dyDescent="0.2">
      <c r="E430" s="26"/>
    </row>
    <row r="431" spans="5:5" x14ac:dyDescent="0.2">
      <c r="E431" s="26"/>
    </row>
    <row r="432" spans="5:5" x14ac:dyDescent="0.2">
      <c r="E432" s="26"/>
    </row>
    <row r="433" spans="5:5" x14ac:dyDescent="0.2">
      <c r="E433" s="26"/>
    </row>
    <row r="434" spans="5:5" x14ac:dyDescent="0.2">
      <c r="E434" s="26"/>
    </row>
    <row r="435" spans="5:5" x14ac:dyDescent="0.2">
      <c r="E435" s="26"/>
    </row>
    <row r="436" spans="5:5" x14ac:dyDescent="0.2">
      <c r="E436" s="26"/>
    </row>
    <row r="437" spans="5:5" x14ac:dyDescent="0.2">
      <c r="E437" s="26"/>
    </row>
    <row r="438" spans="5:5" x14ac:dyDescent="0.2">
      <c r="E438" s="26"/>
    </row>
    <row r="439" spans="5:5" x14ac:dyDescent="0.2">
      <c r="E439" s="26"/>
    </row>
    <row r="440" spans="5:5" x14ac:dyDescent="0.2">
      <c r="E440" s="26"/>
    </row>
    <row r="441" spans="5:5" x14ac:dyDescent="0.2">
      <c r="E441" s="26"/>
    </row>
    <row r="442" spans="5:5" x14ac:dyDescent="0.2">
      <c r="E442" s="26"/>
    </row>
    <row r="443" spans="5:5" x14ac:dyDescent="0.2">
      <c r="E443" s="26"/>
    </row>
    <row r="444" spans="5:5" x14ac:dyDescent="0.2">
      <c r="E444" s="26"/>
    </row>
    <row r="445" spans="5:5" x14ac:dyDescent="0.2">
      <c r="E445" s="26"/>
    </row>
    <row r="446" spans="5:5" x14ac:dyDescent="0.2">
      <c r="E446" s="26"/>
    </row>
    <row r="447" spans="5:5" x14ac:dyDescent="0.2">
      <c r="E447" s="26"/>
    </row>
    <row r="448" spans="5:5" x14ac:dyDescent="0.2">
      <c r="E448" s="26"/>
    </row>
    <row r="449" spans="5:5" x14ac:dyDescent="0.2">
      <c r="E449" s="26"/>
    </row>
    <row r="450" spans="5:5" x14ac:dyDescent="0.2">
      <c r="E450" s="26"/>
    </row>
    <row r="451" spans="5:5" x14ac:dyDescent="0.2">
      <c r="E451" s="26"/>
    </row>
    <row r="452" spans="5:5" x14ac:dyDescent="0.2">
      <c r="E452" s="26"/>
    </row>
    <row r="453" spans="5:5" x14ac:dyDescent="0.2">
      <c r="E453" s="26"/>
    </row>
    <row r="454" spans="5:5" x14ac:dyDescent="0.2">
      <c r="E454" s="26"/>
    </row>
    <row r="455" spans="5:5" x14ac:dyDescent="0.2">
      <c r="E455" s="26"/>
    </row>
    <row r="456" spans="5:5" x14ac:dyDescent="0.2">
      <c r="E456" s="26"/>
    </row>
    <row r="457" spans="5:5" x14ac:dyDescent="0.2">
      <c r="E457" s="26"/>
    </row>
    <row r="458" spans="5:5" x14ac:dyDescent="0.2">
      <c r="E458" s="26"/>
    </row>
    <row r="459" spans="5:5" x14ac:dyDescent="0.2">
      <c r="E459" s="26"/>
    </row>
    <row r="460" spans="5:5" x14ac:dyDescent="0.2">
      <c r="E460" s="26"/>
    </row>
    <row r="461" spans="5:5" x14ac:dyDescent="0.2">
      <c r="E461" s="26"/>
    </row>
    <row r="462" spans="5:5" x14ac:dyDescent="0.2">
      <c r="E462" s="26"/>
    </row>
    <row r="463" spans="5:5" x14ac:dyDescent="0.2">
      <c r="E463" s="26"/>
    </row>
    <row r="464" spans="5:5" x14ac:dyDescent="0.2">
      <c r="E464" s="26"/>
    </row>
    <row r="465" spans="5:5" x14ac:dyDescent="0.2">
      <c r="E465" s="26"/>
    </row>
    <row r="466" spans="5:5" x14ac:dyDescent="0.2">
      <c r="E466" s="26"/>
    </row>
    <row r="467" spans="5:5" x14ac:dyDescent="0.2">
      <c r="E467" s="26"/>
    </row>
    <row r="468" spans="5:5" x14ac:dyDescent="0.2">
      <c r="E468" s="26"/>
    </row>
    <row r="469" spans="5:5" x14ac:dyDescent="0.2">
      <c r="E469" s="26"/>
    </row>
    <row r="470" spans="5:5" x14ac:dyDescent="0.2">
      <c r="E470" s="26"/>
    </row>
    <row r="471" spans="5:5" x14ac:dyDescent="0.2">
      <c r="E471" s="26"/>
    </row>
    <row r="472" spans="5:5" x14ac:dyDescent="0.2">
      <c r="E472" s="26"/>
    </row>
    <row r="473" spans="5:5" x14ac:dyDescent="0.2">
      <c r="E473" s="26"/>
    </row>
    <row r="474" spans="5:5" x14ac:dyDescent="0.2">
      <c r="E474" s="26"/>
    </row>
    <row r="475" spans="5:5" x14ac:dyDescent="0.2">
      <c r="E475" s="26"/>
    </row>
    <row r="476" spans="5:5" x14ac:dyDescent="0.2">
      <c r="E476" s="26"/>
    </row>
    <row r="477" spans="5:5" x14ac:dyDescent="0.2">
      <c r="E477" s="26"/>
    </row>
    <row r="478" spans="5:5" x14ac:dyDescent="0.2">
      <c r="E478" s="26"/>
    </row>
    <row r="479" spans="5:5" x14ac:dyDescent="0.2">
      <c r="E479" s="26"/>
    </row>
    <row r="480" spans="5:5" x14ac:dyDescent="0.2">
      <c r="E480" s="26"/>
    </row>
    <row r="481" spans="5:5" x14ac:dyDescent="0.2">
      <c r="E481" s="26"/>
    </row>
    <row r="482" spans="5:5" x14ac:dyDescent="0.2">
      <c r="E482" s="26"/>
    </row>
    <row r="483" spans="5:5" x14ac:dyDescent="0.2">
      <c r="E483" s="26"/>
    </row>
    <row r="484" spans="5:5" x14ac:dyDescent="0.2">
      <c r="E484" s="26"/>
    </row>
    <row r="485" spans="5:5" x14ac:dyDescent="0.2">
      <c r="E485" s="26"/>
    </row>
    <row r="486" spans="5:5" x14ac:dyDescent="0.2">
      <c r="E486" s="26"/>
    </row>
    <row r="487" spans="5:5" x14ac:dyDescent="0.2">
      <c r="E487" s="26"/>
    </row>
    <row r="488" spans="5:5" x14ac:dyDescent="0.2">
      <c r="E488" s="26"/>
    </row>
    <row r="489" spans="5:5" x14ac:dyDescent="0.2">
      <c r="E489" s="26"/>
    </row>
    <row r="490" spans="5:5" x14ac:dyDescent="0.2">
      <c r="E490" s="26"/>
    </row>
    <row r="491" spans="5:5" x14ac:dyDescent="0.2">
      <c r="E491" s="26"/>
    </row>
    <row r="492" spans="5:5" x14ac:dyDescent="0.2">
      <c r="E492" s="26"/>
    </row>
    <row r="493" spans="5:5" x14ac:dyDescent="0.2">
      <c r="E493" s="26"/>
    </row>
    <row r="494" spans="5:5" x14ac:dyDescent="0.2">
      <c r="E494" s="26"/>
    </row>
    <row r="495" spans="5:5" x14ac:dyDescent="0.2">
      <c r="E495" s="26"/>
    </row>
    <row r="496" spans="5:5" x14ac:dyDescent="0.2">
      <c r="E496" s="26"/>
    </row>
    <row r="497" spans="5:5" x14ac:dyDescent="0.2">
      <c r="E497" s="26"/>
    </row>
    <row r="498" spans="5:5" x14ac:dyDescent="0.2">
      <c r="E498" s="26"/>
    </row>
    <row r="499" spans="5:5" x14ac:dyDescent="0.2">
      <c r="E499" s="26"/>
    </row>
    <row r="500" spans="5:5" x14ac:dyDescent="0.2">
      <c r="E500" s="26"/>
    </row>
    <row r="501" spans="5:5" x14ac:dyDescent="0.2">
      <c r="E501" s="26"/>
    </row>
    <row r="502" spans="5:5" x14ac:dyDescent="0.2">
      <c r="E502" s="26"/>
    </row>
    <row r="503" spans="5:5" x14ac:dyDescent="0.2">
      <c r="E503" s="26"/>
    </row>
    <row r="504" spans="5:5" x14ac:dyDescent="0.2">
      <c r="E504" s="26"/>
    </row>
    <row r="505" spans="5:5" x14ac:dyDescent="0.2">
      <c r="E505" s="26"/>
    </row>
    <row r="506" spans="5:5" x14ac:dyDescent="0.2">
      <c r="E506" s="26"/>
    </row>
    <row r="507" spans="5:5" x14ac:dyDescent="0.2">
      <c r="E507" s="26"/>
    </row>
    <row r="508" spans="5:5" x14ac:dyDescent="0.2">
      <c r="E508" s="26"/>
    </row>
    <row r="509" spans="5:5" x14ac:dyDescent="0.2">
      <c r="E509" s="26"/>
    </row>
    <row r="510" spans="5:5" x14ac:dyDescent="0.2">
      <c r="E510" s="26"/>
    </row>
    <row r="511" spans="5:5" x14ac:dyDescent="0.2">
      <c r="E511" s="26"/>
    </row>
    <row r="512" spans="5:5" x14ac:dyDescent="0.2">
      <c r="E512" s="26"/>
    </row>
    <row r="513" spans="5:5" x14ac:dyDescent="0.2">
      <c r="E513" s="26"/>
    </row>
    <row r="514" spans="5:5" x14ac:dyDescent="0.2">
      <c r="E514" s="26"/>
    </row>
    <row r="515" spans="5:5" x14ac:dyDescent="0.2">
      <c r="E515" s="26"/>
    </row>
    <row r="516" spans="5:5" x14ac:dyDescent="0.2">
      <c r="E516" s="26"/>
    </row>
    <row r="517" spans="5:5" x14ac:dyDescent="0.2">
      <c r="E517" s="26"/>
    </row>
    <row r="518" spans="5:5" x14ac:dyDescent="0.2">
      <c r="E518" s="26"/>
    </row>
    <row r="519" spans="5:5" x14ac:dyDescent="0.2">
      <c r="E519" s="26"/>
    </row>
    <row r="520" spans="5:5" x14ac:dyDescent="0.2">
      <c r="E520" s="26"/>
    </row>
    <row r="521" spans="5:5" x14ac:dyDescent="0.2">
      <c r="E521" s="26"/>
    </row>
    <row r="522" spans="5:5" x14ac:dyDescent="0.2">
      <c r="E522" s="26"/>
    </row>
    <row r="523" spans="5:5" x14ac:dyDescent="0.2">
      <c r="E523" s="26"/>
    </row>
    <row r="524" spans="5:5" x14ac:dyDescent="0.2">
      <c r="E524" s="26"/>
    </row>
    <row r="525" spans="5:5" x14ac:dyDescent="0.2">
      <c r="E525" s="26"/>
    </row>
    <row r="526" spans="5:5" x14ac:dyDescent="0.2">
      <c r="E526" s="26"/>
    </row>
    <row r="527" spans="5:5" x14ac:dyDescent="0.2">
      <c r="E527" s="26"/>
    </row>
    <row r="528" spans="5:5" x14ac:dyDescent="0.2">
      <c r="E528" s="26"/>
    </row>
    <row r="529" spans="5:5" x14ac:dyDescent="0.2">
      <c r="E529" s="26"/>
    </row>
    <row r="530" spans="5:5" x14ac:dyDescent="0.2">
      <c r="E530" s="26"/>
    </row>
    <row r="531" spans="5:5" x14ac:dyDescent="0.2">
      <c r="E531" s="26"/>
    </row>
    <row r="532" spans="5:5" x14ac:dyDescent="0.2">
      <c r="E532" s="26"/>
    </row>
    <row r="533" spans="5:5" x14ac:dyDescent="0.2">
      <c r="E533" s="26"/>
    </row>
    <row r="534" spans="5:5" x14ac:dyDescent="0.2">
      <c r="E534" s="26"/>
    </row>
    <row r="535" spans="5:5" x14ac:dyDescent="0.2">
      <c r="E535" s="26"/>
    </row>
    <row r="536" spans="5:5" x14ac:dyDescent="0.2">
      <c r="E536" s="26"/>
    </row>
    <row r="537" spans="5:5" x14ac:dyDescent="0.2">
      <c r="E537" s="26"/>
    </row>
    <row r="538" spans="5:5" x14ac:dyDescent="0.2">
      <c r="E538" s="26"/>
    </row>
    <row r="539" spans="5:5" x14ac:dyDescent="0.2">
      <c r="E539" s="26"/>
    </row>
    <row r="540" spans="5:5" x14ac:dyDescent="0.2">
      <c r="E540" s="26"/>
    </row>
    <row r="541" spans="5:5" x14ac:dyDescent="0.2">
      <c r="E541" s="26"/>
    </row>
    <row r="542" spans="5:5" x14ac:dyDescent="0.2">
      <c r="E542" s="26"/>
    </row>
    <row r="543" spans="5:5" x14ac:dyDescent="0.2">
      <c r="E543" s="26"/>
    </row>
    <row r="544" spans="5:5" x14ac:dyDescent="0.2">
      <c r="E544" s="26"/>
    </row>
    <row r="545" spans="5:5" x14ac:dyDescent="0.2">
      <c r="E545" s="26"/>
    </row>
    <row r="546" spans="5:5" x14ac:dyDescent="0.2">
      <c r="E546" s="26"/>
    </row>
    <row r="547" spans="5:5" x14ac:dyDescent="0.2">
      <c r="E547" s="26"/>
    </row>
    <row r="548" spans="5:5" x14ac:dyDescent="0.2">
      <c r="E548" s="26"/>
    </row>
    <row r="549" spans="5:5" x14ac:dyDescent="0.2">
      <c r="E549" s="26"/>
    </row>
    <row r="550" spans="5:5" x14ac:dyDescent="0.2">
      <c r="E550" s="26"/>
    </row>
    <row r="551" spans="5:5" x14ac:dyDescent="0.2">
      <c r="E551" s="26"/>
    </row>
    <row r="552" spans="5:5" x14ac:dyDescent="0.2">
      <c r="E552" s="26"/>
    </row>
    <row r="553" spans="5:5" x14ac:dyDescent="0.2">
      <c r="E553" s="26"/>
    </row>
    <row r="554" spans="5:5" x14ac:dyDescent="0.2">
      <c r="E554" s="26"/>
    </row>
    <row r="555" spans="5:5" x14ac:dyDescent="0.2">
      <c r="E555" s="26"/>
    </row>
    <row r="556" spans="5:5" x14ac:dyDescent="0.2">
      <c r="E556" s="26"/>
    </row>
    <row r="557" spans="5:5" x14ac:dyDescent="0.2">
      <c r="E557" s="26"/>
    </row>
    <row r="558" spans="5:5" x14ac:dyDescent="0.2">
      <c r="E558" s="26"/>
    </row>
    <row r="559" spans="5:5" x14ac:dyDescent="0.2">
      <c r="E559" s="26"/>
    </row>
    <row r="560" spans="5:5" x14ac:dyDescent="0.2">
      <c r="E560" s="26"/>
    </row>
    <row r="561" spans="5:5" x14ac:dyDescent="0.2">
      <c r="E561" s="26"/>
    </row>
    <row r="562" spans="5:5" x14ac:dyDescent="0.2">
      <c r="E562" s="26"/>
    </row>
    <row r="563" spans="5:5" x14ac:dyDescent="0.2">
      <c r="E563" s="26"/>
    </row>
    <row r="564" spans="5:5" x14ac:dyDescent="0.2">
      <c r="E564" s="26"/>
    </row>
    <row r="565" spans="5:5" x14ac:dyDescent="0.2">
      <c r="E565" s="26"/>
    </row>
    <row r="566" spans="5:5" x14ac:dyDescent="0.2">
      <c r="E566" s="26"/>
    </row>
    <row r="567" spans="5:5" x14ac:dyDescent="0.2">
      <c r="E567" s="26"/>
    </row>
    <row r="568" spans="5:5" x14ac:dyDescent="0.2">
      <c r="E568" s="26"/>
    </row>
    <row r="569" spans="5:5" x14ac:dyDescent="0.2">
      <c r="E569" s="26"/>
    </row>
    <row r="570" spans="5:5" x14ac:dyDescent="0.2">
      <c r="E570" s="26"/>
    </row>
    <row r="571" spans="5:5" x14ac:dyDescent="0.2">
      <c r="E571" s="26"/>
    </row>
    <row r="572" spans="5:5" x14ac:dyDescent="0.2">
      <c r="E572" s="26"/>
    </row>
    <row r="573" spans="5:5" x14ac:dyDescent="0.2">
      <c r="E573" s="26"/>
    </row>
    <row r="574" spans="5:5" x14ac:dyDescent="0.2">
      <c r="E574" s="26"/>
    </row>
    <row r="575" spans="5:5" x14ac:dyDescent="0.2">
      <c r="E575" s="26"/>
    </row>
    <row r="576" spans="5:5" x14ac:dyDescent="0.2">
      <c r="E576" s="26"/>
    </row>
    <row r="577" spans="5:5" x14ac:dyDescent="0.2">
      <c r="E577" s="26"/>
    </row>
    <row r="578" spans="5:5" x14ac:dyDescent="0.2">
      <c r="E578" s="26"/>
    </row>
    <row r="579" spans="5:5" x14ac:dyDescent="0.2">
      <c r="E579" s="26"/>
    </row>
    <row r="580" spans="5:5" x14ac:dyDescent="0.2">
      <c r="E580" s="26"/>
    </row>
    <row r="581" spans="5:5" x14ac:dyDescent="0.2">
      <c r="E581" s="26"/>
    </row>
    <row r="582" spans="5:5" x14ac:dyDescent="0.2">
      <c r="E582" s="26"/>
    </row>
    <row r="583" spans="5:5" x14ac:dyDescent="0.2">
      <c r="E583" s="26"/>
    </row>
    <row r="584" spans="5:5" x14ac:dyDescent="0.2">
      <c r="E584" s="26"/>
    </row>
    <row r="585" spans="5:5" x14ac:dyDescent="0.2">
      <c r="E585" s="26"/>
    </row>
    <row r="586" spans="5:5" x14ac:dyDescent="0.2">
      <c r="E586" s="26"/>
    </row>
    <row r="587" spans="5:5" x14ac:dyDescent="0.2">
      <c r="E587" s="26"/>
    </row>
    <row r="588" spans="5:5" x14ac:dyDescent="0.2">
      <c r="E588" s="26"/>
    </row>
    <row r="589" spans="5:5" x14ac:dyDescent="0.2">
      <c r="E589" s="26"/>
    </row>
    <row r="590" spans="5:5" x14ac:dyDescent="0.2">
      <c r="E590" s="26"/>
    </row>
    <row r="591" spans="5:5" x14ac:dyDescent="0.2">
      <c r="E591" s="26"/>
    </row>
    <row r="592" spans="5:5" x14ac:dyDescent="0.2">
      <c r="E592" s="26"/>
    </row>
    <row r="593" spans="5:5" x14ac:dyDescent="0.2">
      <c r="E593" s="26"/>
    </row>
    <row r="594" spans="5:5" x14ac:dyDescent="0.2">
      <c r="E594" s="26"/>
    </row>
    <row r="595" spans="5:5" x14ac:dyDescent="0.2">
      <c r="E595" s="26"/>
    </row>
    <row r="596" spans="5:5" x14ac:dyDescent="0.2">
      <c r="E596" s="26"/>
    </row>
    <row r="597" spans="5:5" x14ac:dyDescent="0.2">
      <c r="E597" s="26"/>
    </row>
    <row r="598" spans="5:5" x14ac:dyDescent="0.2">
      <c r="E598" s="26"/>
    </row>
    <row r="599" spans="5:5" x14ac:dyDescent="0.2">
      <c r="E599" s="26"/>
    </row>
    <row r="600" spans="5:5" x14ac:dyDescent="0.2">
      <c r="E600" s="26"/>
    </row>
    <row r="601" spans="5:5" x14ac:dyDescent="0.2">
      <c r="E601" s="26"/>
    </row>
    <row r="602" spans="5:5" x14ac:dyDescent="0.2">
      <c r="E602" s="26"/>
    </row>
    <row r="603" spans="5:5" x14ac:dyDescent="0.2">
      <c r="E603" s="26"/>
    </row>
    <row r="604" spans="5:5" x14ac:dyDescent="0.2">
      <c r="E604" s="26"/>
    </row>
    <row r="605" spans="5:5" x14ac:dyDescent="0.2">
      <c r="E605" s="26"/>
    </row>
    <row r="606" spans="5:5" x14ac:dyDescent="0.2">
      <c r="E606" s="26"/>
    </row>
    <row r="607" spans="5:5" x14ac:dyDescent="0.2">
      <c r="E607" s="26"/>
    </row>
    <row r="608" spans="5:5" x14ac:dyDescent="0.2">
      <c r="E608" s="26"/>
    </row>
    <row r="609" spans="5:5" x14ac:dyDescent="0.2">
      <c r="E609" s="26"/>
    </row>
    <row r="610" spans="5:5" x14ac:dyDescent="0.2">
      <c r="E610" s="26"/>
    </row>
    <row r="611" spans="5:5" x14ac:dyDescent="0.2">
      <c r="E611" s="26"/>
    </row>
    <row r="612" spans="5:5" x14ac:dyDescent="0.2">
      <c r="E612" s="26"/>
    </row>
    <row r="613" spans="5:5" x14ac:dyDescent="0.2">
      <c r="E613" s="26"/>
    </row>
    <row r="614" spans="5:5" x14ac:dyDescent="0.2">
      <c r="E614" s="26"/>
    </row>
    <row r="615" spans="5:5" x14ac:dyDescent="0.2">
      <c r="E615" s="26"/>
    </row>
    <row r="616" spans="5:5" x14ac:dyDescent="0.2">
      <c r="E616" s="26"/>
    </row>
    <row r="617" spans="5:5" x14ac:dyDescent="0.2">
      <c r="E617" s="26"/>
    </row>
    <row r="618" spans="5:5" x14ac:dyDescent="0.2">
      <c r="E618" s="26"/>
    </row>
    <row r="619" spans="5:5" x14ac:dyDescent="0.2">
      <c r="E619" s="26"/>
    </row>
    <row r="620" spans="5:5" x14ac:dyDescent="0.2">
      <c r="E620" s="26"/>
    </row>
    <row r="621" spans="5:5" x14ac:dyDescent="0.2">
      <c r="E621" s="26"/>
    </row>
    <row r="622" spans="5:5" x14ac:dyDescent="0.2">
      <c r="E622" s="26"/>
    </row>
    <row r="623" spans="5:5" x14ac:dyDescent="0.2">
      <c r="E623" s="26"/>
    </row>
    <row r="624" spans="5:5" x14ac:dyDescent="0.2">
      <c r="E624" s="26"/>
    </row>
    <row r="625" spans="5:5" x14ac:dyDescent="0.2">
      <c r="E625" s="26"/>
    </row>
    <row r="626" spans="5:5" x14ac:dyDescent="0.2">
      <c r="E626" s="26"/>
    </row>
    <row r="627" spans="5:5" x14ac:dyDescent="0.2">
      <c r="E627" s="26"/>
    </row>
    <row r="628" spans="5:5" x14ac:dyDescent="0.2">
      <c r="E628" s="26"/>
    </row>
    <row r="629" spans="5:5" x14ac:dyDescent="0.2">
      <c r="E629" s="26"/>
    </row>
    <row r="630" spans="5:5" x14ac:dyDescent="0.2">
      <c r="E630" s="26"/>
    </row>
    <row r="631" spans="5:5" x14ac:dyDescent="0.2">
      <c r="E631" s="26"/>
    </row>
    <row r="632" spans="5:5" x14ac:dyDescent="0.2">
      <c r="E632" s="26"/>
    </row>
    <row r="633" spans="5:5" x14ac:dyDescent="0.2">
      <c r="E633" s="26"/>
    </row>
    <row r="634" spans="5:5" x14ac:dyDescent="0.2">
      <c r="E634" s="26"/>
    </row>
    <row r="635" spans="5:5" x14ac:dyDescent="0.2">
      <c r="E635" s="26"/>
    </row>
    <row r="636" spans="5:5" x14ac:dyDescent="0.2">
      <c r="E636" s="26"/>
    </row>
    <row r="637" spans="5:5" x14ac:dyDescent="0.2">
      <c r="E637" s="26"/>
    </row>
    <row r="638" spans="5:5" x14ac:dyDescent="0.2">
      <c r="E638" s="26"/>
    </row>
    <row r="639" spans="5:5" x14ac:dyDescent="0.2">
      <c r="E639" s="26"/>
    </row>
    <row r="640" spans="5:5" x14ac:dyDescent="0.2">
      <c r="E640" s="26"/>
    </row>
    <row r="641" spans="5:5" x14ac:dyDescent="0.2">
      <c r="E641" s="26"/>
    </row>
    <row r="642" spans="5:5" x14ac:dyDescent="0.2">
      <c r="E642" s="26"/>
    </row>
    <row r="643" spans="5:5" x14ac:dyDescent="0.2">
      <c r="E643" s="26"/>
    </row>
    <row r="644" spans="5:5" x14ac:dyDescent="0.2">
      <c r="E644" s="26"/>
    </row>
    <row r="645" spans="5:5" x14ac:dyDescent="0.2">
      <c r="E645" s="26"/>
    </row>
    <row r="646" spans="5:5" x14ac:dyDescent="0.2">
      <c r="E646" s="26"/>
    </row>
    <row r="647" spans="5:5" x14ac:dyDescent="0.2">
      <c r="E647" s="26"/>
    </row>
    <row r="648" spans="5:5" x14ac:dyDescent="0.2">
      <c r="E648" s="26"/>
    </row>
    <row r="649" spans="5:5" x14ac:dyDescent="0.2">
      <c r="E649" s="26"/>
    </row>
    <row r="650" spans="5:5" x14ac:dyDescent="0.2">
      <c r="E650" s="26"/>
    </row>
    <row r="651" spans="5:5" x14ac:dyDescent="0.2">
      <c r="E651" s="26"/>
    </row>
    <row r="652" spans="5:5" x14ac:dyDescent="0.2">
      <c r="E652" s="26"/>
    </row>
    <row r="653" spans="5:5" x14ac:dyDescent="0.2">
      <c r="E653" s="26"/>
    </row>
    <row r="654" spans="5:5" x14ac:dyDescent="0.2">
      <c r="E654" s="26"/>
    </row>
    <row r="655" spans="5:5" x14ac:dyDescent="0.2">
      <c r="E655" s="26"/>
    </row>
    <row r="656" spans="5:5" x14ac:dyDescent="0.2">
      <c r="E656" s="26"/>
    </row>
    <row r="657" spans="5:5" x14ac:dyDescent="0.2">
      <c r="E657" s="26"/>
    </row>
    <row r="658" spans="5:5" x14ac:dyDescent="0.2">
      <c r="E658" s="26"/>
    </row>
    <row r="659" spans="5:5" x14ac:dyDescent="0.2">
      <c r="E659" s="26"/>
    </row>
    <row r="660" spans="5:5" x14ac:dyDescent="0.2">
      <c r="E660" s="26"/>
    </row>
    <row r="661" spans="5:5" x14ac:dyDescent="0.2">
      <c r="E661" s="26"/>
    </row>
    <row r="662" spans="5:5" x14ac:dyDescent="0.2">
      <c r="E662" s="26"/>
    </row>
    <row r="663" spans="5:5" x14ac:dyDescent="0.2">
      <c r="E663" s="26"/>
    </row>
    <row r="664" spans="5:5" x14ac:dyDescent="0.2">
      <c r="E664" s="26"/>
    </row>
    <row r="665" spans="5:5" x14ac:dyDescent="0.2">
      <c r="E665" s="26"/>
    </row>
    <row r="666" spans="5:5" x14ac:dyDescent="0.2">
      <c r="E666" s="26"/>
    </row>
    <row r="667" spans="5:5" x14ac:dyDescent="0.2">
      <c r="E667" s="26"/>
    </row>
    <row r="668" spans="5:5" x14ac:dyDescent="0.2">
      <c r="E668" s="26"/>
    </row>
    <row r="669" spans="5:5" x14ac:dyDescent="0.2">
      <c r="E669" s="26"/>
    </row>
    <row r="670" spans="5:5" x14ac:dyDescent="0.2">
      <c r="E670" s="26"/>
    </row>
    <row r="671" spans="5:5" x14ac:dyDescent="0.2">
      <c r="E671" s="26"/>
    </row>
    <row r="672" spans="5:5" x14ac:dyDescent="0.2">
      <c r="E672" s="26"/>
    </row>
    <row r="673" spans="5:5" x14ac:dyDescent="0.2">
      <c r="E673" s="26"/>
    </row>
    <row r="674" spans="5:5" x14ac:dyDescent="0.2">
      <c r="E674" s="26"/>
    </row>
    <row r="675" spans="5:5" x14ac:dyDescent="0.2">
      <c r="E675" s="26"/>
    </row>
    <row r="676" spans="5:5" x14ac:dyDescent="0.2">
      <c r="E676" s="26"/>
    </row>
    <row r="677" spans="5:5" x14ac:dyDescent="0.2">
      <c r="E677" s="26"/>
    </row>
    <row r="678" spans="5:5" x14ac:dyDescent="0.2">
      <c r="E678" s="26"/>
    </row>
    <row r="679" spans="5:5" x14ac:dyDescent="0.2">
      <c r="E679" s="26"/>
    </row>
    <row r="680" spans="5:5" x14ac:dyDescent="0.2">
      <c r="E680" s="26"/>
    </row>
    <row r="681" spans="5:5" x14ac:dyDescent="0.2">
      <c r="E681" s="26"/>
    </row>
    <row r="682" spans="5:5" x14ac:dyDescent="0.2">
      <c r="E682" s="26"/>
    </row>
    <row r="683" spans="5:5" x14ac:dyDescent="0.2">
      <c r="E683" s="26"/>
    </row>
    <row r="684" spans="5:5" x14ac:dyDescent="0.2">
      <c r="E684" s="26"/>
    </row>
    <row r="685" spans="5:5" x14ac:dyDescent="0.2">
      <c r="E685" s="26"/>
    </row>
    <row r="686" spans="5:5" x14ac:dyDescent="0.2">
      <c r="E686" s="26"/>
    </row>
    <row r="687" spans="5:5" x14ac:dyDescent="0.2">
      <c r="E687" s="26"/>
    </row>
    <row r="688" spans="5:5" x14ac:dyDescent="0.2">
      <c r="E688" s="26"/>
    </row>
    <row r="689" spans="5:5" x14ac:dyDescent="0.2">
      <c r="E689" s="26"/>
    </row>
    <row r="690" spans="5:5" x14ac:dyDescent="0.2">
      <c r="E690" s="26"/>
    </row>
    <row r="691" spans="5:5" x14ac:dyDescent="0.2">
      <c r="E691" s="26"/>
    </row>
    <row r="692" spans="5:5" x14ac:dyDescent="0.2">
      <c r="E692" s="26"/>
    </row>
    <row r="693" spans="5:5" x14ac:dyDescent="0.2">
      <c r="E693" s="26"/>
    </row>
    <row r="694" spans="5:5" x14ac:dyDescent="0.2">
      <c r="E694" s="26"/>
    </row>
    <row r="695" spans="5:5" x14ac:dyDescent="0.2">
      <c r="E695" s="26"/>
    </row>
    <row r="696" spans="5:5" x14ac:dyDescent="0.2">
      <c r="E696" s="26"/>
    </row>
    <row r="697" spans="5:5" x14ac:dyDescent="0.2">
      <c r="E697" s="26"/>
    </row>
    <row r="698" spans="5:5" x14ac:dyDescent="0.2">
      <c r="E698" s="26"/>
    </row>
    <row r="699" spans="5:5" x14ac:dyDescent="0.2">
      <c r="E699" s="26"/>
    </row>
    <row r="700" spans="5:5" x14ac:dyDescent="0.2">
      <c r="E700" s="26"/>
    </row>
    <row r="701" spans="5:5" x14ac:dyDescent="0.2">
      <c r="E701" s="26"/>
    </row>
    <row r="702" spans="5:5" x14ac:dyDescent="0.2">
      <c r="E702" s="26"/>
    </row>
    <row r="703" spans="5:5" x14ac:dyDescent="0.2">
      <c r="E703" s="26"/>
    </row>
    <row r="704" spans="5:5" x14ac:dyDescent="0.2">
      <c r="E704" s="26"/>
    </row>
    <row r="705" spans="5:5" x14ac:dyDescent="0.2">
      <c r="E705" s="26"/>
    </row>
    <row r="706" spans="5:5" x14ac:dyDescent="0.2">
      <c r="E706" s="26"/>
    </row>
    <row r="707" spans="5:5" x14ac:dyDescent="0.2">
      <c r="E707" s="26"/>
    </row>
    <row r="708" spans="5:5" x14ac:dyDescent="0.2">
      <c r="E708" s="26"/>
    </row>
    <row r="709" spans="5:5" x14ac:dyDescent="0.2">
      <c r="E709" s="26"/>
    </row>
    <row r="710" spans="5:5" x14ac:dyDescent="0.2">
      <c r="E710" s="26"/>
    </row>
    <row r="711" spans="5:5" x14ac:dyDescent="0.2">
      <c r="E711" s="26"/>
    </row>
    <row r="712" spans="5:5" x14ac:dyDescent="0.2">
      <c r="E712" s="26"/>
    </row>
    <row r="713" spans="5:5" x14ac:dyDescent="0.2">
      <c r="E713" s="26"/>
    </row>
    <row r="714" spans="5:5" x14ac:dyDescent="0.2">
      <c r="E714" s="26"/>
    </row>
    <row r="715" spans="5:5" x14ac:dyDescent="0.2">
      <c r="E715" s="26"/>
    </row>
    <row r="716" spans="5:5" x14ac:dyDescent="0.2">
      <c r="E716" s="26"/>
    </row>
    <row r="717" spans="5:5" x14ac:dyDescent="0.2">
      <c r="E717" s="26"/>
    </row>
    <row r="718" spans="5:5" x14ac:dyDescent="0.2">
      <c r="E718" s="26"/>
    </row>
    <row r="719" spans="5:5" x14ac:dyDescent="0.2">
      <c r="E719" s="26"/>
    </row>
    <row r="720" spans="5:5" x14ac:dyDescent="0.2">
      <c r="E720" s="26"/>
    </row>
    <row r="721" spans="5:5" x14ac:dyDescent="0.2">
      <c r="E721" s="26"/>
    </row>
    <row r="722" spans="5:5" x14ac:dyDescent="0.2">
      <c r="E722" s="26"/>
    </row>
    <row r="723" spans="5:5" x14ac:dyDescent="0.2">
      <c r="E723" s="26"/>
    </row>
    <row r="724" spans="5:5" x14ac:dyDescent="0.2">
      <c r="E724" s="26"/>
    </row>
    <row r="725" spans="5:5" x14ac:dyDescent="0.2">
      <c r="E725" s="26"/>
    </row>
    <row r="726" spans="5:5" x14ac:dyDescent="0.2">
      <c r="E726" s="26"/>
    </row>
    <row r="727" spans="5:5" x14ac:dyDescent="0.2">
      <c r="E727" s="26"/>
    </row>
    <row r="728" spans="5:5" x14ac:dyDescent="0.2">
      <c r="E728" s="26"/>
    </row>
    <row r="729" spans="5:5" x14ac:dyDescent="0.2">
      <c r="E729" s="26"/>
    </row>
    <row r="730" spans="5:5" x14ac:dyDescent="0.2">
      <c r="E730" s="26"/>
    </row>
    <row r="731" spans="5:5" x14ac:dyDescent="0.2">
      <c r="E731" s="26"/>
    </row>
    <row r="732" spans="5:5" x14ac:dyDescent="0.2">
      <c r="E732" s="26"/>
    </row>
    <row r="733" spans="5:5" x14ac:dyDescent="0.2">
      <c r="E733" s="26"/>
    </row>
    <row r="734" spans="5:5" x14ac:dyDescent="0.2">
      <c r="E734" s="26"/>
    </row>
    <row r="735" spans="5:5" x14ac:dyDescent="0.2">
      <c r="E735" s="26"/>
    </row>
    <row r="736" spans="5:5" x14ac:dyDescent="0.2">
      <c r="E736" s="26"/>
    </row>
    <row r="737" spans="5:5" x14ac:dyDescent="0.2">
      <c r="E737" s="26"/>
    </row>
    <row r="738" spans="5:5" x14ac:dyDescent="0.2">
      <c r="E738" s="26"/>
    </row>
    <row r="739" spans="5:5" x14ac:dyDescent="0.2">
      <c r="E739" s="26"/>
    </row>
    <row r="740" spans="5:5" x14ac:dyDescent="0.2">
      <c r="E740" s="26"/>
    </row>
    <row r="741" spans="5:5" x14ac:dyDescent="0.2">
      <c r="E741" s="26"/>
    </row>
    <row r="742" spans="5:5" x14ac:dyDescent="0.2">
      <c r="E742" s="26"/>
    </row>
    <row r="743" spans="5:5" x14ac:dyDescent="0.2">
      <c r="E743" s="26"/>
    </row>
    <row r="744" spans="5:5" x14ac:dyDescent="0.2">
      <c r="E744" s="26"/>
    </row>
    <row r="745" spans="5:5" x14ac:dyDescent="0.2">
      <c r="E745" s="26"/>
    </row>
    <row r="746" spans="5:5" x14ac:dyDescent="0.2">
      <c r="E746" s="26"/>
    </row>
    <row r="747" spans="5:5" x14ac:dyDescent="0.2">
      <c r="E747" s="26"/>
    </row>
    <row r="748" spans="5:5" x14ac:dyDescent="0.2">
      <c r="E748" s="26"/>
    </row>
    <row r="749" spans="5:5" x14ac:dyDescent="0.2">
      <c r="E749" s="26"/>
    </row>
    <row r="750" spans="5:5" x14ac:dyDescent="0.2">
      <c r="E750" s="26"/>
    </row>
    <row r="751" spans="5:5" x14ac:dyDescent="0.2">
      <c r="E751" s="26"/>
    </row>
    <row r="752" spans="5:5" x14ac:dyDescent="0.2">
      <c r="E752" s="26"/>
    </row>
    <row r="753" spans="5:5" x14ac:dyDescent="0.2">
      <c r="E753" s="26"/>
    </row>
    <row r="754" spans="5:5" x14ac:dyDescent="0.2">
      <c r="E754" s="26"/>
    </row>
    <row r="755" spans="5:5" x14ac:dyDescent="0.2">
      <c r="E755" s="26"/>
    </row>
    <row r="756" spans="5:5" x14ac:dyDescent="0.2">
      <c r="E756" s="26"/>
    </row>
    <row r="757" spans="5:5" x14ac:dyDescent="0.2">
      <c r="E757" s="26"/>
    </row>
    <row r="758" spans="5:5" x14ac:dyDescent="0.2">
      <c r="E758" s="26"/>
    </row>
    <row r="759" spans="5:5" x14ac:dyDescent="0.2">
      <c r="E759" s="26"/>
    </row>
    <row r="760" spans="5:5" x14ac:dyDescent="0.2">
      <c r="E760" s="26"/>
    </row>
    <row r="761" spans="5:5" x14ac:dyDescent="0.2">
      <c r="E761" s="26"/>
    </row>
    <row r="762" spans="5:5" x14ac:dyDescent="0.2">
      <c r="E762" s="26"/>
    </row>
    <row r="763" spans="5:5" x14ac:dyDescent="0.2">
      <c r="E763" s="26"/>
    </row>
    <row r="764" spans="5:5" x14ac:dyDescent="0.2">
      <c r="E764" s="26"/>
    </row>
    <row r="765" spans="5:5" x14ac:dyDescent="0.2">
      <c r="E765" s="26"/>
    </row>
    <row r="766" spans="5:5" x14ac:dyDescent="0.2">
      <c r="E766" s="26"/>
    </row>
    <row r="767" spans="5:5" x14ac:dyDescent="0.2">
      <c r="E767" s="26"/>
    </row>
    <row r="768" spans="5:5" x14ac:dyDescent="0.2">
      <c r="E768" s="26"/>
    </row>
    <row r="769" spans="5:5" x14ac:dyDescent="0.2">
      <c r="E769" s="26"/>
    </row>
    <row r="770" spans="5:5" x14ac:dyDescent="0.2">
      <c r="E770" s="26"/>
    </row>
    <row r="771" spans="5:5" x14ac:dyDescent="0.2">
      <c r="E771" s="26"/>
    </row>
    <row r="772" spans="5:5" x14ac:dyDescent="0.2">
      <c r="E772" s="26"/>
    </row>
    <row r="773" spans="5:5" x14ac:dyDescent="0.2">
      <c r="E773" s="26"/>
    </row>
    <row r="774" spans="5:5" x14ac:dyDescent="0.2">
      <c r="E774" s="26"/>
    </row>
    <row r="775" spans="5:5" x14ac:dyDescent="0.2">
      <c r="E775" s="26"/>
    </row>
    <row r="776" spans="5:5" x14ac:dyDescent="0.2">
      <c r="E776" s="26"/>
    </row>
    <row r="777" spans="5:5" x14ac:dyDescent="0.2">
      <c r="E777" s="26"/>
    </row>
    <row r="778" spans="5:5" x14ac:dyDescent="0.2">
      <c r="E778" s="26"/>
    </row>
    <row r="779" spans="5:5" x14ac:dyDescent="0.2">
      <c r="E779" s="26"/>
    </row>
    <row r="780" spans="5:5" x14ac:dyDescent="0.2">
      <c r="E780" s="26"/>
    </row>
    <row r="781" spans="5:5" x14ac:dyDescent="0.2">
      <c r="E781" s="26"/>
    </row>
    <row r="782" spans="5:5" x14ac:dyDescent="0.2">
      <c r="E782" s="26"/>
    </row>
    <row r="783" spans="5:5" x14ac:dyDescent="0.2">
      <c r="E783" s="26"/>
    </row>
    <row r="784" spans="5:5" x14ac:dyDescent="0.2">
      <c r="E784" s="26"/>
    </row>
    <row r="785" spans="5:5" x14ac:dyDescent="0.2">
      <c r="E785" s="26"/>
    </row>
    <row r="786" spans="5:5" x14ac:dyDescent="0.2">
      <c r="E786" s="26"/>
    </row>
    <row r="787" spans="5:5" x14ac:dyDescent="0.2">
      <c r="E787" s="26"/>
    </row>
    <row r="788" spans="5:5" x14ac:dyDescent="0.2">
      <c r="E788" s="26"/>
    </row>
    <row r="789" spans="5:5" x14ac:dyDescent="0.2">
      <c r="E789" s="26"/>
    </row>
    <row r="790" spans="5:5" x14ac:dyDescent="0.2">
      <c r="E790" s="26"/>
    </row>
    <row r="791" spans="5:5" x14ac:dyDescent="0.2">
      <c r="E791" s="26"/>
    </row>
    <row r="792" spans="5:5" x14ac:dyDescent="0.2">
      <c r="E792" s="26"/>
    </row>
    <row r="793" spans="5:5" x14ac:dyDescent="0.2">
      <c r="E793" s="26"/>
    </row>
    <row r="794" spans="5:5" x14ac:dyDescent="0.2">
      <c r="E794" s="26"/>
    </row>
    <row r="795" spans="5:5" x14ac:dyDescent="0.2">
      <c r="E795" s="26"/>
    </row>
    <row r="796" spans="5:5" x14ac:dyDescent="0.2">
      <c r="E796" s="26"/>
    </row>
    <row r="797" spans="5:5" x14ac:dyDescent="0.2">
      <c r="E797" s="26"/>
    </row>
    <row r="798" spans="5:5" x14ac:dyDescent="0.2">
      <c r="E798" s="26"/>
    </row>
    <row r="799" spans="5:5" x14ac:dyDescent="0.2">
      <c r="E799" s="26"/>
    </row>
    <row r="800" spans="5:5" x14ac:dyDescent="0.2">
      <c r="E800" s="26"/>
    </row>
    <row r="801" spans="5:5" x14ac:dyDescent="0.2">
      <c r="E801" s="26"/>
    </row>
    <row r="802" spans="5:5" x14ac:dyDescent="0.2">
      <c r="E802" s="26"/>
    </row>
    <row r="803" spans="5:5" x14ac:dyDescent="0.2">
      <c r="E803" s="26"/>
    </row>
    <row r="804" spans="5:5" x14ac:dyDescent="0.2">
      <c r="E804" s="26"/>
    </row>
    <row r="805" spans="5:5" x14ac:dyDescent="0.2">
      <c r="E805" s="26"/>
    </row>
    <row r="806" spans="5:5" x14ac:dyDescent="0.2">
      <c r="E806" s="26"/>
    </row>
    <row r="807" spans="5:5" x14ac:dyDescent="0.2">
      <c r="E807" s="26"/>
    </row>
    <row r="808" spans="5:5" x14ac:dyDescent="0.2">
      <c r="E808" s="26"/>
    </row>
    <row r="809" spans="5:5" x14ac:dyDescent="0.2">
      <c r="E809" s="26"/>
    </row>
    <row r="810" spans="5:5" x14ac:dyDescent="0.2">
      <c r="E810" s="26"/>
    </row>
    <row r="811" spans="5:5" x14ac:dyDescent="0.2">
      <c r="E811" s="26"/>
    </row>
    <row r="812" spans="5:5" x14ac:dyDescent="0.2">
      <c r="E812" s="26"/>
    </row>
    <row r="813" spans="5:5" x14ac:dyDescent="0.2">
      <c r="E813" s="26"/>
    </row>
    <row r="814" spans="5:5" x14ac:dyDescent="0.2">
      <c r="E814" s="26"/>
    </row>
    <row r="815" spans="5:5" x14ac:dyDescent="0.2">
      <c r="E815" s="26"/>
    </row>
    <row r="816" spans="5:5" x14ac:dyDescent="0.2">
      <c r="E816" s="26"/>
    </row>
    <row r="817" spans="5:5" x14ac:dyDescent="0.2">
      <c r="E817" s="26"/>
    </row>
    <row r="818" spans="5:5" x14ac:dyDescent="0.2">
      <c r="E818" s="26"/>
    </row>
    <row r="819" spans="5:5" x14ac:dyDescent="0.2">
      <c r="E819" s="26"/>
    </row>
    <row r="820" spans="5:5" x14ac:dyDescent="0.2">
      <c r="E820" s="26"/>
    </row>
    <row r="821" spans="5:5" x14ac:dyDescent="0.2">
      <c r="E821" s="26"/>
    </row>
    <row r="822" spans="5:5" x14ac:dyDescent="0.2">
      <c r="E822" s="26"/>
    </row>
    <row r="823" spans="5:5" x14ac:dyDescent="0.2">
      <c r="E823" s="26"/>
    </row>
    <row r="824" spans="5:5" x14ac:dyDescent="0.2">
      <c r="E824" s="26"/>
    </row>
    <row r="825" spans="5:5" x14ac:dyDescent="0.2">
      <c r="E825" s="26"/>
    </row>
    <row r="826" spans="5:5" x14ac:dyDescent="0.2">
      <c r="E826" s="26"/>
    </row>
    <row r="827" spans="5:5" x14ac:dyDescent="0.2">
      <c r="E827" s="26"/>
    </row>
    <row r="828" spans="5:5" x14ac:dyDescent="0.2">
      <c r="E828" s="26"/>
    </row>
    <row r="829" spans="5:5" x14ac:dyDescent="0.2">
      <c r="E829" s="26"/>
    </row>
    <row r="830" spans="5:5" x14ac:dyDescent="0.2">
      <c r="E830" s="26"/>
    </row>
    <row r="831" spans="5:5" x14ac:dyDescent="0.2">
      <c r="E831" s="26"/>
    </row>
    <row r="832" spans="5:5" x14ac:dyDescent="0.2">
      <c r="E832" s="26"/>
    </row>
    <row r="833" spans="5:5" x14ac:dyDescent="0.2">
      <c r="E833" s="26"/>
    </row>
    <row r="834" spans="5:5" x14ac:dyDescent="0.2">
      <c r="E834" s="26"/>
    </row>
    <row r="835" spans="5:5" x14ac:dyDescent="0.2">
      <c r="E835" s="26"/>
    </row>
    <row r="836" spans="5:5" x14ac:dyDescent="0.2">
      <c r="E836" s="26"/>
    </row>
    <row r="837" spans="5:5" x14ac:dyDescent="0.2">
      <c r="E837" s="26"/>
    </row>
    <row r="838" spans="5:5" x14ac:dyDescent="0.2">
      <c r="E838" s="26"/>
    </row>
    <row r="839" spans="5:5" x14ac:dyDescent="0.2">
      <c r="E839" s="26"/>
    </row>
    <row r="840" spans="5:5" x14ac:dyDescent="0.2">
      <c r="E840" s="26"/>
    </row>
    <row r="841" spans="5:5" x14ac:dyDescent="0.2">
      <c r="E841" s="26"/>
    </row>
    <row r="842" spans="5:5" x14ac:dyDescent="0.2">
      <c r="E842" s="26"/>
    </row>
    <row r="843" spans="5:5" x14ac:dyDescent="0.2">
      <c r="E843" s="26"/>
    </row>
    <row r="844" spans="5:5" x14ac:dyDescent="0.2">
      <c r="E844" s="26"/>
    </row>
    <row r="845" spans="5:5" x14ac:dyDescent="0.2">
      <c r="E845" s="26"/>
    </row>
    <row r="846" spans="5:5" x14ac:dyDescent="0.2">
      <c r="E846" s="26"/>
    </row>
    <row r="847" spans="5:5" x14ac:dyDescent="0.2">
      <c r="E847" s="26"/>
    </row>
    <row r="848" spans="5:5" x14ac:dyDescent="0.2">
      <c r="E848" s="26"/>
    </row>
    <row r="849" spans="5:5" x14ac:dyDescent="0.2">
      <c r="E849" s="26"/>
    </row>
    <row r="850" spans="5:5" x14ac:dyDescent="0.2">
      <c r="E850" s="26"/>
    </row>
    <row r="851" spans="5:5" x14ac:dyDescent="0.2">
      <c r="E851" s="26"/>
    </row>
    <row r="852" spans="5:5" x14ac:dyDescent="0.2">
      <c r="E852" s="26"/>
    </row>
    <row r="853" spans="5:5" x14ac:dyDescent="0.2">
      <c r="E853" s="26"/>
    </row>
    <row r="854" spans="5:5" x14ac:dyDescent="0.2">
      <c r="E854" s="26"/>
    </row>
    <row r="855" spans="5:5" x14ac:dyDescent="0.2">
      <c r="E855" s="26"/>
    </row>
    <row r="856" spans="5:5" x14ac:dyDescent="0.2">
      <c r="E856" s="26"/>
    </row>
    <row r="857" spans="5:5" x14ac:dyDescent="0.2">
      <c r="E857" s="26"/>
    </row>
    <row r="858" spans="5:5" x14ac:dyDescent="0.2">
      <c r="E858" s="26"/>
    </row>
    <row r="859" spans="5:5" x14ac:dyDescent="0.2">
      <c r="E859" s="26"/>
    </row>
    <row r="860" spans="5:5" x14ac:dyDescent="0.2">
      <c r="E860" s="26"/>
    </row>
    <row r="861" spans="5:5" x14ac:dyDescent="0.2">
      <c r="E861" s="26"/>
    </row>
    <row r="862" spans="5:5" x14ac:dyDescent="0.2">
      <c r="E862" s="26"/>
    </row>
    <row r="863" spans="5:5" x14ac:dyDescent="0.2">
      <c r="E863" s="26"/>
    </row>
    <row r="864" spans="5:5" x14ac:dyDescent="0.2">
      <c r="E864" s="26"/>
    </row>
    <row r="865" spans="5:5" x14ac:dyDescent="0.2">
      <c r="E865" s="26"/>
    </row>
    <row r="866" spans="5:5" x14ac:dyDescent="0.2">
      <c r="E866" s="26"/>
    </row>
    <row r="867" spans="5:5" x14ac:dyDescent="0.2">
      <c r="E867" s="26"/>
    </row>
    <row r="868" spans="5:5" x14ac:dyDescent="0.2">
      <c r="E868" s="26"/>
    </row>
    <row r="869" spans="5:5" x14ac:dyDescent="0.2">
      <c r="E869" s="26"/>
    </row>
    <row r="870" spans="5:5" x14ac:dyDescent="0.2">
      <c r="E870" s="26"/>
    </row>
    <row r="871" spans="5:5" x14ac:dyDescent="0.2">
      <c r="E871" s="26"/>
    </row>
    <row r="872" spans="5:5" x14ac:dyDescent="0.2">
      <c r="E872" s="26"/>
    </row>
    <row r="873" spans="5:5" x14ac:dyDescent="0.2">
      <c r="E873" s="26"/>
    </row>
    <row r="874" spans="5:5" x14ac:dyDescent="0.2">
      <c r="E874" s="26"/>
    </row>
    <row r="875" spans="5:5" x14ac:dyDescent="0.2">
      <c r="E875" s="26"/>
    </row>
    <row r="876" spans="5:5" x14ac:dyDescent="0.2">
      <c r="E876" s="26"/>
    </row>
    <row r="877" spans="5:5" x14ac:dyDescent="0.2">
      <c r="E877" s="26"/>
    </row>
    <row r="878" spans="5:5" x14ac:dyDescent="0.2">
      <c r="E878" s="26"/>
    </row>
    <row r="879" spans="5:5" x14ac:dyDescent="0.2">
      <c r="E879" s="26"/>
    </row>
    <row r="880" spans="5:5" x14ac:dyDescent="0.2">
      <c r="E880" s="26"/>
    </row>
    <row r="881" spans="5:5" x14ac:dyDescent="0.2">
      <c r="E881" s="26"/>
    </row>
    <row r="882" spans="5:5" x14ac:dyDescent="0.2">
      <c r="E882" s="26"/>
    </row>
    <row r="883" spans="5:5" x14ac:dyDescent="0.2">
      <c r="E883" s="26"/>
    </row>
    <row r="884" spans="5:5" x14ac:dyDescent="0.2">
      <c r="E884" s="26"/>
    </row>
    <row r="885" spans="5:5" x14ac:dyDescent="0.2">
      <c r="E885" s="26"/>
    </row>
    <row r="886" spans="5:5" x14ac:dyDescent="0.2">
      <c r="E886" s="26"/>
    </row>
    <row r="887" spans="5:5" x14ac:dyDescent="0.2">
      <c r="E887" s="26"/>
    </row>
    <row r="888" spans="5:5" x14ac:dyDescent="0.2">
      <c r="E888" s="26"/>
    </row>
    <row r="889" spans="5:5" x14ac:dyDescent="0.2">
      <c r="E889" s="26"/>
    </row>
    <row r="890" spans="5:5" x14ac:dyDescent="0.2">
      <c r="E890" s="26"/>
    </row>
    <row r="891" spans="5:5" x14ac:dyDescent="0.2">
      <c r="E891" s="26"/>
    </row>
    <row r="892" spans="5:5" x14ac:dyDescent="0.2">
      <c r="E892" s="26"/>
    </row>
    <row r="893" spans="5:5" x14ac:dyDescent="0.2">
      <c r="E893" s="26"/>
    </row>
    <row r="894" spans="5:5" x14ac:dyDescent="0.2">
      <c r="E894" s="26"/>
    </row>
    <row r="895" spans="5:5" x14ac:dyDescent="0.2">
      <c r="E895" s="26"/>
    </row>
    <row r="896" spans="5:5" x14ac:dyDescent="0.2">
      <c r="E896" s="26"/>
    </row>
    <row r="897" spans="5:5" x14ac:dyDescent="0.2">
      <c r="E897" s="26"/>
    </row>
    <row r="898" spans="5:5" x14ac:dyDescent="0.2">
      <c r="E898" s="26"/>
    </row>
    <row r="899" spans="5:5" x14ac:dyDescent="0.2">
      <c r="E899" s="26"/>
    </row>
    <row r="900" spans="5:5" x14ac:dyDescent="0.2">
      <c r="E900" s="26"/>
    </row>
    <row r="901" spans="5:5" x14ac:dyDescent="0.2">
      <c r="E901" s="26"/>
    </row>
    <row r="902" spans="5:5" x14ac:dyDescent="0.2">
      <c r="E902" s="26"/>
    </row>
    <row r="903" spans="5:5" x14ac:dyDescent="0.2">
      <c r="E903" s="26"/>
    </row>
    <row r="904" spans="5:5" x14ac:dyDescent="0.2">
      <c r="E904" s="26"/>
    </row>
    <row r="905" spans="5:5" x14ac:dyDescent="0.2">
      <c r="E905" s="26"/>
    </row>
    <row r="906" spans="5:5" x14ac:dyDescent="0.2">
      <c r="E906" s="26"/>
    </row>
    <row r="907" spans="5:5" x14ac:dyDescent="0.2">
      <c r="E907" s="26"/>
    </row>
    <row r="908" spans="5:5" x14ac:dyDescent="0.2">
      <c r="E908" s="26"/>
    </row>
    <row r="909" spans="5:5" x14ac:dyDescent="0.2">
      <c r="E909" s="26"/>
    </row>
    <row r="910" spans="5:5" x14ac:dyDescent="0.2">
      <c r="E910" s="26"/>
    </row>
    <row r="911" spans="5:5" x14ac:dyDescent="0.2">
      <c r="E911" s="26"/>
    </row>
    <row r="912" spans="5:5" x14ac:dyDescent="0.2">
      <c r="E912" s="26"/>
    </row>
    <row r="913" spans="5:5" x14ac:dyDescent="0.2">
      <c r="E913" s="26"/>
    </row>
    <row r="914" spans="5:5" x14ac:dyDescent="0.2">
      <c r="E914" s="26"/>
    </row>
    <row r="915" spans="5:5" x14ac:dyDescent="0.2">
      <c r="E915" s="26"/>
    </row>
    <row r="916" spans="5:5" x14ac:dyDescent="0.2">
      <c r="E916" s="26"/>
    </row>
    <row r="917" spans="5:5" x14ac:dyDescent="0.2">
      <c r="E917" s="26"/>
    </row>
    <row r="918" spans="5:5" x14ac:dyDescent="0.2">
      <c r="E918" s="26"/>
    </row>
    <row r="919" spans="5:5" x14ac:dyDescent="0.2">
      <c r="E919" s="26"/>
    </row>
    <row r="920" spans="5:5" x14ac:dyDescent="0.2">
      <c r="E920" s="26"/>
    </row>
    <row r="921" spans="5:5" x14ac:dyDescent="0.2">
      <c r="E921" s="26"/>
    </row>
    <row r="922" spans="5:5" x14ac:dyDescent="0.2">
      <c r="E922" s="26"/>
    </row>
    <row r="923" spans="5:5" x14ac:dyDescent="0.2">
      <c r="E923" s="26"/>
    </row>
    <row r="924" spans="5:5" x14ac:dyDescent="0.2">
      <c r="E924" s="26"/>
    </row>
    <row r="925" spans="5:5" x14ac:dyDescent="0.2">
      <c r="E925" s="26"/>
    </row>
    <row r="926" spans="5:5" x14ac:dyDescent="0.2">
      <c r="E926" s="26"/>
    </row>
    <row r="927" spans="5:5" x14ac:dyDescent="0.2">
      <c r="E927" s="26"/>
    </row>
    <row r="928" spans="5:5" x14ac:dyDescent="0.2">
      <c r="E928" s="26"/>
    </row>
    <row r="929" spans="5:5" x14ac:dyDescent="0.2">
      <c r="E929" s="26"/>
    </row>
    <row r="930" spans="5:5" x14ac:dyDescent="0.2">
      <c r="E930" s="26"/>
    </row>
    <row r="931" spans="5:5" x14ac:dyDescent="0.2">
      <c r="E931" s="26"/>
    </row>
    <row r="932" spans="5:5" x14ac:dyDescent="0.2">
      <c r="E932" s="26"/>
    </row>
    <row r="933" spans="5:5" x14ac:dyDescent="0.2">
      <c r="E933" s="26"/>
    </row>
    <row r="934" spans="5:5" x14ac:dyDescent="0.2">
      <c r="E934" s="26"/>
    </row>
    <row r="935" spans="5:5" x14ac:dyDescent="0.2">
      <c r="E935" s="26"/>
    </row>
    <row r="936" spans="5:5" x14ac:dyDescent="0.2">
      <c r="E936" s="26"/>
    </row>
    <row r="937" spans="5:5" x14ac:dyDescent="0.2">
      <c r="E937" s="26"/>
    </row>
    <row r="938" spans="5:5" x14ac:dyDescent="0.2">
      <c r="E938" s="26"/>
    </row>
    <row r="939" spans="5:5" x14ac:dyDescent="0.2">
      <c r="E939" s="26"/>
    </row>
    <row r="940" spans="5:5" x14ac:dyDescent="0.2">
      <c r="E940" s="26"/>
    </row>
    <row r="941" spans="5:5" x14ac:dyDescent="0.2">
      <c r="E941" s="26"/>
    </row>
    <row r="942" spans="5:5" x14ac:dyDescent="0.2">
      <c r="E942" s="26"/>
    </row>
    <row r="943" spans="5:5" x14ac:dyDescent="0.2">
      <c r="E943" s="26"/>
    </row>
    <row r="944" spans="5:5" x14ac:dyDescent="0.2">
      <c r="E944" s="26"/>
    </row>
    <row r="945" spans="5:5" x14ac:dyDescent="0.2">
      <c r="E945" s="26"/>
    </row>
    <row r="946" spans="5:5" x14ac:dyDescent="0.2">
      <c r="E946" s="26"/>
    </row>
    <row r="947" spans="5:5" x14ac:dyDescent="0.2">
      <c r="E947" s="26"/>
    </row>
    <row r="948" spans="5:5" x14ac:dyDescent="0.2">
      <c r="E948" s="26"/>
    </row>
    <row r="949" spans="5:5" x14ac:dyDescent="0.2">
      <c r="E949" s="26"/>
    </row>
    <row r="950" spans="5:5" x14ac:dyDescent="0.2">
      <c r="E950" s="26"/>
    </row>
    <row r="951" spans="5:5" x14ac:dyDescent="0.2">
      <c r="E951" s="26"/>
    </row>
    <row r="952" spans="5:5" x14ac:dyDescent="0.2">
      <c r="E952" s="26"/>
    </row>
    <row r="953" spans="5:5" x14ac:dyDescent="0.2">
      <c r="E953" s="26"/>
    </row>
    <row r="954" spans="5:5" x14ac:dyDescent="0.2">
      <c r="E954" s="26"/>
    </row>
    <row r="955" spans="5:5" x14ac:dyDescent="0.2">
      <c r="E955" s="26"/>
    </row>
    <row r="956" spans="5:5" x14ac:dyDescent="0.2">
      <c r="E956" s="26"/>
    </row>
    <row r="957" spans="5:5" x14ac:dyDescent="0.2">
      <c r="E957" s="26"/>
    </row>
    <row r="958" spans="5:5" x14ac:dyDescent="0.2">
      <c r="E958" s="26"/>
    </row>
    <row r="959" spans="5:5" x14ac:dyDescent="0.2">
      <c r="E959" s="26"/>
    </row>
    <row r="960" spans="5:5" x14ac:dyDescent="0.2">
      <c r="E960" s="26"/>
    </row>
    <row r="961" spans="5:5" x14ac:dyDescent="0.2">
      <c r="E961" s="26"/>
    </row>
    <row r="962" spans="5:5" x14ac:dyDescent="0.2">
      <c r="E962" s="26"/>
    </row>
    <row r="963" spans="5:5" x14ac:dyDescent="0.2">
      <c r="E963" s="26"/>
    </row>
    <row r="964" spans="5:5" x14ac:dyDescent="0.2">
      <c r="E964" s="26"/>
    </row>
    <row r="965" spans="5:5" x14ac:dyDescent="0.2">
      <c r="E965" s="26"/>
    </row>
    <row r="966" spans="5:5" x14ac:dyDescent="0.2">
      <c r="E966" s="26"/>
    </row>
    <row r="967" spans="5:5" x14ac:dyDescent="0.2">
      <c r="E967" s="26"/>
    </row>
    <row r="968" spans="5:5" x14ac:dyDescent="0.2">
      <c r="E968" s="26"/>
    </row>
    <row r="969" spans="5:5" x14ac:dyDescent="0.2">
      <c r="E969" s="26"/>
    </row>
    <row r="970" spans="5:5" x14ac:dyDescent="0.2">
      <c r="E970" s="26"/>
    </row>
    <row r="971" spans="5:5" x14ac:dyDescent="0.2">
      <c r="E971" s="26"/>
    </row>
    <row r="972" spans="5:5" x14ac:dyDescent="0.2">
      <c r="E972" s="26"/>
    </row>
    <row r="973" spans="5:5" x14ac:dyDescent="0.2">
      <c r="E973" s="26"/>
    </row>
    <row r="974" spans="5:5" x14ac:dyDescent="0.2">
      <c r="E974" s="26"/>
    </row>
    <row r="975" spans="5:5" x14ac:dyDescent="0.2">
      <c r="E975" s="26"/>
    </row>
    <row r="976" spans="5:5" x14ac:dyDescent="0.2">
      <c r="E976" s="26"/>
    </row>
    <row r="977" spans="5:5" x14ac:dyDescent="0.2">
      <c r="E977" s="26"/>
    </row>
    <row r="978" spans="5:5" x14ac:dyDescent="0.2">
      <c r="E978" s="26"/>
    </row>
    <row r="979" spans="5:5" x14ac:dyDescent="0.2">
      <c r="E979" s="26"/>
    </row>
    <row r="980" spans="5:5" x14ac:dyDescent="0.2">
      <c r="E980" s="26"/>
    </row>
    <row r="981" spans="5:5" x14ac:dyDescent="0.2">
      <c r="E981" s="26"/>
    </row>
    <row r="982" spans="5:5" x14ac:dyDescent="0.2">
      <c r="E982" s="26"/>
    </row>
    <row r="983" spans="5:5" x14ac:dyDescent="0.2">
      <c r="E983" s="26"/>
    </row>
    <row r="984" spans="5:5" x14ac:dyDescent="0.2">
      <c r="E984" s="26"/>
    </row>
    <row r="985" spans="5:5" x14ac:dyDescent="0.2">
      <c r="E985" s="26"/>
    </row>
    <row r="986" spans="5:5" x14ac:dyDescent="0.2">
      <c r="E986" s="26"/>
    </row>
    <row r="987" spans="5:5" x14ac:dyDescent="0.2">
      <c r="E987" s="26"/>
    </row>
    <row r="988" spans="5:5" x14ac:dyDescent="0.2">
      <c r="E988" s="26"/>
    </row>
    <row r="989" spans="5:5" x14ac:dyDescent="0.2">
      <c r="E989" s="26"/>
    </row>
    <row r="990" spans="5:5" x14ac:dyDescent="0.2">
      <c r="E990" s="26"/>
    </row>
    <row r="991" spans="5:5" x14ac:dyDescent="0.2">
      <c r="E991" s="26"/>
    </row>
    <row r="992" spans="5:5" x14ac:dyDescent="0.2">
      <c r="E992" s="26"/>
    </row>
    <row r="993" spans="5:5" x14ac:dyDescent="0.2">
      <c r="E993" s="26"/>
    </row>
    <row r="994" spans="5:5" x14ac:dyDescent="0.2">
      <c r="E994" s="26"/>
    </row>
    <row r="995" spans="5:5" x14ac:dyDescent="0.2">
      <c r="E995" s="26"/>
    </row>
    <row r="996" spans="5:5" x14ac:dyDescent="0.2">
      <c r="E996" s="26"/>
    </row>
    <row r="997" spans="5:5" x14ac:dyDescent="0.2">
      <c r="E997" s="26"/>
    </row>
    <row r="998" spans="5:5" x14ac:dyDescent="0.2">
      <c r="E998" s="26"/>
    </row>
    <row r="999" spans="5:5" x14ac:dyDescent="0.2">
      <c r="E999" s="26"/>
    </row>
    <row r="1000" spans="5:5" x14ac:dyDescent="0.2">
      <c r="E1000" s="26"/>
    </row>
    <row r="1001" spans="5:5" x14ac:dyDescent="0.2">
      <c r="E1001" s="26"/>
    </row>
    <row r="1002" spans="5:5" x14ac:dyDescent="0.2">
      <c r="E1002" s="26"/>
    </row>
    <row r="1003" spans="5:5" x14ac:dyDescent="0.2">
      <c r="E1003" s="26"/>
    </row>
    <row r="1004" spans="5:5" x14ac:dyDescent="0.2">
      <c r="E1004" s="26"/>
    </row>
    <row r="1005" spans="5:5" x14ac:dyDescent="0.2">
      <c r="E1005" s="26"/>
    </row>
    <row r="1006" spans="5:5" x14ac:dyDescent="0.2">
      <c r="E1006" s="26"/>
    </row>
    <row r="1007" spans="5:5" x14ac:dyDescent="0.2">
      <c r="E1007" s="26"/>
    </row>
    <row r="1008" spans="5:5" x14ac:dyDescent="0.2">
      <c r="E1008" s="26"/>
    </row>
    <row r="1009" spans="5:5" x14ac:dyDescent="0.2">
      <c r="E1009" s="26"/>
    </row>
    <row r="1010" spans="5:5" x14ac:dyDescent="0.2">
      <c r="E1010" s="26"/>
    </row>
    <row r="1011" spans="5:5" x14ac:dyDescent="0.2">
      <c r="E1011" s="26"/>
    </row>
    <row r="1012" spans="5:5" x14ac:dyDescent="0.2">
      <c r="E1012" s="26"/>
    </row>
    <row r="1013" spans="5:5" x14ac:dyDescent="0.2">
      <c r="E1013" s="26"/>
    </row>
    <row r="1014" spans="5:5" x14ac:dyDescent="0.2">
      <c r="E1014" s="26"/>
    </row>
    <row r="1015" spans="5:5" x14ac:dyDescent="0.2">
      <c r="E1015" s="26"/>
    </row>
    <row r="1016" spans="5:5" x14ac:dyDescent="0.2">
      <c r="E1016" s="26"/>
    </row>
    <row r="1017" spans="5:5" x14ac:dyDescent="0.2">
      <c r="E1017" s="26"/>
    </row>
    <row r="1018" spans="5:5" x14ac:dyDescent="0.2">
      <c r="E1018" s="26"/>
    </row>
    <row r="1019" spans="5:5" x14ac:dyDescent="0.2">
      <c r="E1019" s="26"/>
    </row>
    <row r="1020" spans="5:5" x14ac:dyDescent="0.2">
      <c r="E1020" s="26"/>
    </row>
    <row r="1021" spans="5:5" x14ac:dyDescent="0.2">
      <c r="E1021" s="26"/>
    </row>
    <row r="1022" spans="5:5" x14ac:dyDescent="0.2">
      <c r="E1022" s="26"/>
    </row>
    <row r="1023" spans="5:5" x14ac:dyDescent="0.2">
      <c r="E1023" s="26"/>
    </row>
    <row r="1024" spans="5:5" x14ac:dyDescent="0.2">
      <c r="E1024" s="26"/>
    </row>
    <row r="1025" spans="5:5" x14ac:dyDescent="0.2">
      <c r="E1025" s="26"/>
    </row>
    <row r="1026" spans="5:5" x14ac:dyDescent="0.2">
      <c r="E1026" s="26"/>
    </row>
    <row r="1027" spans="5:5" x14ac:dyDescent="0.2">
      <c r="E1027" s="26"/>
    </row>
    <row r="1028" spans="5:5" x14ac:dyDescent="0.2">
      <c r="E1028" s="26"/>
    </row>
    <row r="1029" spans="5:5" x14ac:dyDescent="0.2">
      <c r="E1029" s="26"/>
    </row>
    <row r="1030" spans="5:5" x14ac:dyDescent="0.2">
      <c r="E1030" s="26"/>
    </row>
    <row r="1031" spans="5:5" x14ac:dyDescent="0.2">
      <c r="E1031" s="26"/>
    </row>
    <row r="1032" spans="5:5" x14ac:dyDescent="0.2">
      <c r="E1032" s="26"/>
    </row>
    <row r="1033" spans="5:5" x14ac:dyDescent="0.2">
      <c r="E1033" s="26"/>
    </row>
    <row r="1034" spans="5:5" x14ac:dyDescent="0.2">
      <c r="E1034" s="26"/>
    </row>
    <row r="1035" spans="5:5" x14ac:dyDescent="0.2">
      <c r="E1035" s="26"/>
    </row>
    <row r="1036" spans="5:5" x14ac:dyDescent="0.2">
      <c r="E1036" s="26"/>
    </row>
    <row r="1037" spans="5:5" x14ac:dyDescent="0.2">
      <c r="E1037" s="26"/>
    </row>
    <row r="1038" spans="5:5" x14ac:dyDescent="0.2">
      <c r="E1038" s="26"/>
    </row>
    <row r="1039" spans="5:5" x14ac:dyDescent="0.2">
      <c r="E1039" s="26"/>
    </row>
    <row r="1040" spans="5:5" x14ac:dyDescent="0.2">
      <c r="E1040" s="26"/>
    </row>
    <row r="1041" spans="5:5" x14ac:dyDescent="0.2">
      <c r="E1041" s="26"/>
    </row>
    <row r="1042" spans="5:5" x14ac:dyDescent="0.2">
      <c r="E1042" s="26"/>
    </row>
    <row r="1043" spans="5:5" x14ac:dyDescent="0.2">
      <c r="E1043" s="26"/>
    </row>
    <row r="1044" spans="5:5" x14ac:dyDescent="0.2">
      <c r="E1044" s="26"/>
    </row>
    <row r="1045" spans="5:5" x14ac:dyDescent="0.2">
      <c r="E1045" s="26"/>
    </row>
    <row r="1046" spans="5:5" x14ac:dyDescent="0.2">
      <c r="E1046" s="26"/>
    </row>
    <row r="1047" spans="5:5" x14ac:dyDescent="0.2">
      <c r="E1047" s="26"/>
    </row>
    <row r="1048" spans="5:5" x14ac:dyDescent="0.2">
      <c r="E1048" s="26"/>
    </row>
    <row r="1049" spans="5:5" x14ac:dyDescent="0.2">
      <c r="E1049" s="26"/>
    </row>
    <row r="1050" spans="5:5" x14ac:dyDescent="0.2">
      <c r="E1050" s="26"/>
    </row>
    <row r="1051" spans="5:5" x14ac:dyDescent="0.2">
      <c r="E1051" s="26"/>
    </row>
    <row r="1052" spans="5:5" x14ac:dyDescent="0.2">
      <c r="E1052" s="26"/>
    </row>
    <row r="1053" spans="5:5" x14ac:dyDescent="0.2">
      <c r="E1053" s="26"/>
    </row>
    <row r="1054" spans="5:5" x14ac:dyDescent="0.2">
      <c r="E1054" s="26"/>
    </row>
    <row r="1055" spans="5:5" x14ac:dyDescent="0.2">
      <c r="E1055" s="26"/>
    </row>
    <row r="1056" spans="5:5" x14ac:dyDescent="0.2">
      <c r="E1056" s="26"/>
    </row>
    <row r="1057" spans="5:5" x14ac:dyDescent="0.2">
      <c r="E1057" s="26"/>
    </row>
    <row r="1058" spans="5:5" x14ac:dyDescent="0.2">
      <c r="E1058" s="26"/>
    </row>
    <row r="1059" spans="5:5" x14ac:dyDescent="0.2">
      <c r="E1059" s="26"/>
    </row>
    <row r="1060" spans="5:5" x14ac:dyDescent="0.2">
      <c r="E1060" s="26"/>
    </row>
    <row r="1061" spans="5:5" x14ac:dyDescent="0.2">
      <c r="E1061" s="26"/>
    </row>
    <row r="1062" spans="5:5" x14ac:dyDescent="0.2">
      <c r="E1062" s="26"/>
    </row>
    <row r="1063" spans="5:5" x14ac:dyDescent="0.2">
      <c r="E1063" s="26"/>
    </row>
    <row r="1064" spans="5:5" x14ac:dyDescent="0.2">
      <c r="E1064" s="26"/>
    </row>
    <row r="1065" spans="5:5" x14ac:dyDescent="0.2">
      <c r="E1065" s="26"/>
    </row>
    <row r="1066" spans="5:5" x14ac:dyDescent="0.2">
      <c r="E1066" s="26"/>
    </row>
    <row r="1067" spans="5:5" x14ac:dyDescent="0.2">
      <c r="E1067" s="26"/>
    </row>
    <row r="1068" spans="5:5" x14ac:dyDescent="0.2">
      <c r="E1068" s="26"/>
    </row>
    <row r="1069" spans="5:5" x14ac:dyDescent="0.2">
      <c r="E1069" s="26"/>
    </row>
    <row r="1070" spans="5:5" x14ac:dyDescent="0.2">
      <c r="E1070" s="26"/>
    </row>
    <row r="1071" spans="5:5" x14ac:dyDescent="0.2">
      <c r="E1071" s="26"/>
    </row>
    <row r="1072" spans="5:5" x14ac:dyDescent="0.2">
      <c r="E1072" s="26"/>
    </row>
    <row r="1073" spans="5:5" x14ac:dyDescent="0.2">
      <c r="E1073" s="26"/>
    </row>
    <row r="1074" spans="5:5" x14ac:dyDescent="0.2">
      <c r="E1074" s="26"/>
    </row>
    <row r="1075" spans="5:5" x14ac:dyDescent="0.2">
      <c r="E1075" s="26"/>
    </row>
    <row r="1076" spans="5:5" x14ac:dyDescent="0.2">
      <c r="E1076" s="26"/>
    </row>
    <row r="1077" spans="5:5" x14ac:dyDescent="0.2">
      <c r="E1077" s="26"/>
    </row>
    <row r="1078" spans="5:5" x14ac:dyDescent="0.2">
      <c r="E1078" s="26"/>
    </row>
    <row r="1079" spans="5:5" x14ac:dyDescent="0.2">
      <c r="E1079" s="26"/>
    </row>
    <row r="1080" spans="5:5" x14ac:dyDescent="0.2">
      <c r="E1080" s="26"/>
    </row>
    <row r="1081" spans="5:5" x14ac:dyDescent="0.2">
      <c r="E1081" s="26"/>
    </row>
    <row r="1082" spans="5:5" x14ac:dyDescent="0.2">
      <c r="E1082" s="26"/>
    </row>
    <row r="1083" spans="5:5" x14ac:dyDescent="0.2">
      <c r="E1083" s="26"/>
    </row>
    <row r="1084" spans="5:5" x14ac:dyDescent="0.2">
      <c r="E1084" s="26"/>
    </row>
    <row r="1085" spans="5:5" x14ac:dyDescent="0.2">
      <c r="E1085" s="26"/>
    </row>
    <row r="1086" spans="5:5" x14ac:dyDescent="0.2">
      <c r="E1086" s="26"/>
    </row>
    <row r="1087" spans="5:5" x14ac:dyDescent="0.2">
      <c r="E1087" s="26"/>
    </row>
    <row r="1088" spans="5:5" x14ac:dyDescent="0.2">
      <c r="E1088" s="26"/>
    </row>
    <row r="1089" spans="5:5" x14ac:dyDescent="0.2">
      <c r="E1089" s="26"/>
    </row>
    <row r="1090" spans="5:5" x14ac:dyDescent="0.2">
      <c r="E1090" s="26"/>
    </row>
    <row r="1091" spans="5:5" x14ac:dyDescent="0.2">
      <c r="E1091" s="26"/>
    </row>
    <row r="1092" spans="5:5" x14ac:dyDescent="0.2">
      <c r="E1092" s="26"/>
    </row>
    <row r="1093" spans="5:5" x14ac:dyDescent="0.2">
      <c r="E1093" s="26"/>
    </row>
    <row r="1094" spans="5:5" x14ac:dyDescent="0.2">
      <c r="E1094" s="26"/>
    </row>
    <row r="1095" spans="5:5" x14ac:dyDescent="0.2">
      <c r="E1095" s="26"/>
    </row>
    <row r="1096" spans="5:5" x14ac:dyDescent="0.2">
      <c r="E1096" s="26"/>
    </row>
    <row r="1097" spans="5:5" x14ac:dyDescent="0.2">
      <c r="E1097" s="26"/>
    </row>
    <row r="1098" spans="5:5" x14ac:dyDescent="0.2">
      <c r="E1098" s="26"/>
    </row>
    <row r="1099" spans="5:5" x14ac:dyDescent="0.2">
      <c r="E1099" s="26"/>
    </row>
    <row r="1100" spans="5:5" x14ac:dyDescent="0.2">
      <c r="E1100" s="26"/>
    </row>
    <row r="1101" spans="5:5" x14ac:dyDescent="0.2">
      <c r="E1101" s="26"/>
    </row>
    <row r="1102" spans="5:5" x14ac:dyDescent="0.2">
      <c r="E1102" s="26"/>
    </row>
    <row r="1103" spans="5:5" x14ac:dyDescent="0.2">
      <c r="E1103" s="26"/>
    </row>
    <row r="1104" spans="5:5" x14ac:dyDescent="0.2">
      <c r="E1104" s="26"/>
    </row>
    <row r="1105" spans="5:5" x14ac:dyDescent="0.2">
      <c r="E1105" s="26"/>
    </row>
    <row r="1106" spans="5:5" x14ac:dyDescent="0.2">
      <c r="E1106" s="26"/>
    </row>
    <row r="1107" spans="5:5" x14ac:dyDescent="0.2">
      <c r="E1107" s="26"/>
    </row>
    <row r="1108" spans="5:5" x14ac:dyDescent="0.2">
      <c r="E1108" s="26"/>
    </row>
    <row r="1109" spans="5:5" x14ac:dyDescent="0.2">
      <c r="E1109" s="26"/>
    </row>
    <row r="1110" spans="5:5" x14ac:dyDescent="0.2">
      <c r="E1110" s="26"/>
    </row>
    <row r="1111" spans="5:5" x14ac:dyDescent="0.2">
      <c r="E1111" s="26"/>
    </row>
    <row r="1112" spans="5:5" x14ac:dyDescent="0.2">
      <c r="E1112" s="26"/>
    </row>
    <row r="1113" spans="5:5" x14ac:dyDescent="0.2">
      <c r="E1113" s="26"/>
    </row>
    <row r="1114" spans="5:5" x14ac:dyDescent="0.2">
      <c r="E1114" s="26"/>
    </row>
    <row r="1115" spans="5:5" x14ac:dyDescent="0.2">
      <c r="E1115" s="26"/>
    </row>
    <row r="1116" spans="5:5" x14ac:dyDescent="0.2">
      <c r="E1116" s="26"/>
    </row>
    <row r="1117" spans="5:5" x14ac:dyDescent="0.2">
      <c r="E1117" s="26"/>
    </row>
    <row r="1118" spans="5:5" x14ac:dyDescent="0.2">
      <c r="E1118" s="26"/>
    </row>
    <row r="1119" spans="5:5" x14ac:dyDescent="0.2">
      <c r="E1119" s="26"/>
    </row>
    <row r="1120" spans="5:5" x14ac:dyDescent="0.2">
      <c r="E1120" s="26"/>
    </row>
    <row r="1121" spans="5:5" x14ac:dyDescent="0.2">
      <c r="E1121" s="26"/>
    </row>
    <row r="1122" spans="5:5" x14ac:dyDescent="0.2">
      <c r="E1122" s="26"/>
    </row>
    <row r="1123" spans="5:5" x14ac:dyDescent="0.2">
      <c r="E1123" s="26"/>
    </row>
    <row r="1124" spans="5:5" x14ac:dyDescent="0.2">
      <c r="E1124" s="26"/>
    </row>
    <row r="1125" spans="5:5" x14ac:dyDescent="0.2">
      <c r="E1125" s="26"/>
    </row>
    <row r="1126" spans="5:5" x14ac:dyDescent="0.2">
      <c r="E1126" s="26"/>
    </row>
    <row r="1127" spans="5:5" x14ac:dyDescent="0.2">
      <c r="E1127" s="26"/>
    </row>
    <row r="1128" spans="5:5" x14ac:dyDescent="0.2">
      <c r="E1128" s="26"/>
    </row>
    <row r="1129" spans="5:5" x14ac:dyDescent="0.2">
      <c r="E1129" s="26"/>
    </row>
    <row r="1130" spans="5:5" x14ac:dyDescent="0.2">
      <c r="E1130" s="26"/>
    </row>
    <row r="1131" spans="5:5" x14ac:dyDescent="0.2">
      <c r="E1131" s="26"/>
    </row>
    <row r="1132" spans="5:5" x14ac:dyDescent="0.2">
      <c r="E1132" s="26"/>
    </row>
    <row r="1133" spans="5:5" x14ac:dyDescent="0.2">
      <c r="E1133" s="26"/>
    </row>
    <row r="1134" spans="5:5" x14ac:dyDescent="0.2">
      <c r="E1134" s="26"/>
    </row>
    <row r="1135" spans="5:5" x14ac:dyDescent="0.2">
      <c r="E1135" s="26"/>
    </row>
    <row r="1136" spans="5:5" x14ac:dyDescent="0.2">
      <c r="E1136" s="26"/>
    </row>
    <row r="1137" spans="5:5" x14ac:dyDescent="0.2">
      <c r="E1137" s="26"/>
    </row>
    <row r="1138" spans="5:5" x14ac:dyDescent="0.2">
      <c r="E1138" s="26"/>
    </row>
    <row r="1139" spans="5:5" x14ac:dyDescent="0.2">
      <c r="E1139" s="26"/>
    </row>
    <row r="1140" spans="5:5" x14ac:dyDescent="0.2">
      <c r="E1140" s="26"/>
    </row>
    <row r="1141" spans="5:5" x14ac:dyDescent="0.2">
      <c r="E1141" s="26"/>
    </row>
    <row r="1142" spans="5:5" x14ac:dyDescent="0.2">
      <c r="E1142" s="26"/>
    </row>
    <row r="1143" spans="5:5" x14ac:dyDescent="0.2">
      <c r="E1143" s="26"/>
    </row>
    <row r="1144" spans="5:5" x14ac:dyDescent="0.2">
      <c r="E1144" s="26"/>
    </row>
    <row r="1145" spans="5:5" x14ac:dyDescent="0.2">
      <c r="E1145" s="26"/>
    </row>
    <row r="1146" spans="5:5" x14ac:dyDescent="0.2">
      <c r="E1146" s="26"/>
    </row>
    <row r="1147" spans="5:5" x14ac:dyDescent="0.2">
      <c r="E1147" s="26"/>
    </row>
    <row r="1148" spans="5:5" x14ac:dyDescent="0.2">
      <c r="E1148" s="26"/>
    </row>
    <row r="1149" spans="5:5" x14ac:dyDescent="0.2">
      <c r="E1149" s="26"/>
    </row>
    <row r="1150" spans="5:5" x14ac:dyDescent="0.2">
      <c r="E1150" s="26"/>
    </row>
    <row r="1151" spans="5:5" x14ac:dyDescent="0.2">
      <c r="E1151" s="26"/>
    </row>
    <row r="1152" spans="5:5" x14ac:dyDescent="0.2">
      <c r="E1152" s="26"/>
    </row>
    <row r="1153" spans="5:5" x14ac:dyDescent="0.2">
      <c r="E1153" s="26"/>
    </row>
    <row r="1154" spans="5:5" x14ac:dyDescent="0.2">
      <c r="E1154" s="26"/>
    </row>
    <row r="1155" spans="5:5" x14ac:dyDescent="0.2">
      <c r="E1155" s="26"/>
    </row>
    <row r="1156" spans="5:5" x14ac:dyDescent="0.2">
      <c r="E1156" s="26"/>
    </row>
    <row r="1157" spans="5:5" x14ac:dyDescent="0.2">
      <c r="E1157" s="26"/>
    </row>
    <row r="1158" spans="5:5" x14ac:dyDescent="0.2">
      <c r="E1158" s="26"/>
    </row>
    <row r="1159" spans="5:5" x14ac:dyDescent="0.2">
      <c r="E1159" s="26"/>
    </row>
    <row r="1160" spans="5:5" x14ac:dyDescent="0.2">
      <c r="E1160" s="26"/>
    </row>
    <row r="1161" spans="5:5" x14ac:dyDescent="0.2">
      <c r="E1161" s="26"/>
    </row>
    <row r="1162" spans="5:5" x14ac:dyDescent="0.2">
      <c r="E1162" s="26"/>
    </row>
    <row r="1163" spans="5:5" x14ac:dyDescent="0.2">
      <c r="E1163" s="26"/>
    </row>
    <row r="1164" spans="5:5" x14ac:dyDescent="0.2">
      <c r="E1164" s="26"/>
    </row>
    <row r="1165" spans="5:5" x14ac:dyDescent="0.2">
      <c r="E1165" s="26"/>
    </row>
    <row r="1166" spans="5:5" x14ac:dyDescent="0.2">
      <c r="E1166" s="26"/>
    </row>
    <row r="1167" spans="5:5" x14ac:dyDescent="0.2">
      <c r="E1167" s="26"/>
    </row>
    <row r="1168" spans="5:5" x14ac:dyDescent="0.2">
      <c r="E1168" s="26"/>
    </row>
    <row r="1169" spans="5:5" x14ac:dyDescent="0.2">
      <c r="E1169" s="26"/>
    </row>
    <row r="1170" spans="5:5" x14ac:dyDescent="0.2">
      <c r="E1170" s="26"/>
    </row>
    <row r="1171" spans="5:5" x14ac:dyDescent="0.2">
      <c r="E1171" s="26"/>
    </row>
    <row r="1172" spans="5:5" x14ac:dyDescent="0.2">
      <c r="E1172" s="26"/>
    </row>
    <row r="1173" spans="5:5" x14ac:dyDescent="0.2">
      <c r="E1173" s="26"/>
    </row>
    <row r="1174" spans="5:5" x14ac:dyDescent="0.2">
      <c r="E1174" s="26"/>
    </row>
    <row r="1175" spans="5:5" x14ac:dyDescent="0.2">
      <c r="E1175" s="26"/>
    </row>
    <row r="1176" spans="5:5" x14ac:dyDescent="0.2">
      <c r="E1176" s="26"/>
    </row>
    <row r="1177" spans="5:5" x14ac:dyDescent="0.2">
      <c r="E1177" s="26"/>
    </row>
    <row r="1178" spans="5:5" x14ac:dyDescent="0.2">
      <c r="E1178" s="26"/>
    </row>
    <row r="1179" spans="5:5" x14ac:dyDescent="0.2">
      <c r="E1179" s="26"/>
    </row>
    <row r="1180" spans="5:5" x14ac:dyDescent="0.2">
      <c r="E1180" s="26"/>
    </row>
    <row r="1181" spans="5:5" x14ac:dyDescent="0.2">
      <c r="E1181" s="26"/>
    </row>
    <row r="1182" spans="5:5" x14ac:dyDescent="0.2">
      <c r="E1182" s="26"/>
    </row>
    <row r="1183" spans="5:5" x14ac:dyDescent="0.2">
      <c r="E1183" s="26"/>
    </row>
    <row r="1184" spans="5:5" x14ac:dyDescent="0.2">
      <c r="E1184" s="26"/>
    </row>
    <row r="1185" spans="5:5" x14ac:dyDescent="0.2">
      <c r="E1185" s="26"/>
    </row>
    <row r="1186" spans="5:5" x14ac:dyDescent="0.2">
      <c r="E1186" s="26"/>
    </row>
    <row r="1187" spans="5:5" x14ac:dyDescent="0.2">
      <c r="E1187" s="26"/>
    </row>
    <row r="1188" spans="5:5" x14ac:dyDescent="0.2">
      <c r="E1188" s="26"/>
    </row>
    <row r="1189" spans="5:5" x14ac:dyDescent="0.2">
      <c r="E1189" s="26"/>
    </row>
    <row r="1190" spans="5:5" x14ac:dyDescent="0.2">
      <c r="E1190" s="26"/>
    </row>
    <row r="1191" spans="5:5" x14ac:dyDescent="0.2">
      <c r="E1191" s="26"/>
    </row>
    <row r="1192" spans="5:5" x14ac:dyDescent="0.2">
      <c r="E1192" s="26"/>
    </row>
    <row r="1193" spans="5:5" x14ac:dyDescent="0.2">
      <c r="E1193" s="26"/>
    </row>
    <row r="1194" spans="5:5" x14ac:dyDescent="0.2">
      <c r="E1194" s="26"/>
    </row>
    <row r="1195" spans="5:5" x14ac:dyDescent="0.2">
      <c r="E1195" s="26"/>
    </row>
    <row r="1196" spans="5:5" x14ac:dyDescent="0.2">
      <c r="E1196" s="26"/>
    </row>
    <row r="1197" spans="5:5" x14ac:dyDescent="0.2">
      <c r="E1197" s="26"/>
    </row>
    <row r="1198" spans="5:5" x14ac:dyDescent="0.2">
      <c r="E1198" s="26"/>
    </row>
    <row r="1199" spans="5:5" x14ac:dyDescent="0.2">
      <c r="E1199" s="26"/>
    </row>
    <row r="1200" spans="5:5" x14ac:dyDescent="0.2">
      <c r="E1200" s="26"/>
    </row>
    <row r="1201" spans="5:5" x14ac:dyDescent="0.2">
      <c r="E1201" s="26"/>
    </row>
    <row r="1202" spans="5:5" x14ac:dyDescent="0.2">
      <c r="E1202" s="26"/>
    </row>
    <row r="1203" spans="5:5" x14ac:dyDescent="0.2">
      <c r="E1203" s="26"/>
    </row>
    <row r="1204" spans="5:5" x14ac:dyDescent="0.2">
      <c r="E1204" s="26"/>
    </row>
    <row r="1205" spans="5:5" x14ac:dyDescent="0.2">
      <c r="E1205" s="26"/>
    </row>
    <row r="1206" spans="5:5" x14ac:dyDescent="0.2">
      <c r="E1206" s="26"/>
    </row>
    <row r="1207" spans="5:5" x14ac:dyDescent="0.2">
      <c r="E1207" s="26"/>
    </row>
    <row r="1208" spans="5:5" x14ac:dyDescent="0.2">
      <c r="E1208" s="26"/>
    </row>
    <row r="1209" spans="5:5" x14ac:dyDescent="0.2">
      <c r="E1209" s="26"/>
    </row>
    <row r="1210" spans="5:5" x14ac:dyDescent="0.2">
      <c r="E1210" s="26"/>
    </row>
    <row r="1211" spans="5:5" x14ac:dyDescent="0.2">
      <c r="E1211" s="26"/>
    </row>
    <row r="1212" spans="5:5" x14ac:dyDescent="0.2">
      <c r="E1212" s="26"/>
    </row>
    <row r="1213" spans="5:5" x14ac:dyDescent="0.2">
      <c r="E1213" s="26"/>
    </row>
    <row r="1214" spans="5:5" x14ac:dyDescent="0.2">
      <c r="E1214" s="26"/>
    </row>
    <row r="1215" spans="5:5" x14ac:dyDescent="0.2">
      <c r="E1215" s="26"/>
    </row>
    <row r="1216" spans="5:5" x14ac:dyDescent="0.2">
      <c r="E1216" s="26"/>
    </row>
    <row r="1217" spans="5:5" x14ac:dyDescent="0.2">
      <c r="E1217" s="26"/>
    </row>
    <row r="1218" spans="5:5" x14ac:dyDescent="0.2">
      <c r="E1218" s="26"/>
    </row>
    <row r="1219" spans="5:5" x14ac:dyDescent="0.2">
      <c r="E1219" s="26"/>
    </row>
    <row r="1220" spans="5:5" x14ac:dyDescent="0.2">
      <c r="E1220" s="26"/>
    </row>
    <row r="1221" spans="5:5" x14ac:dyDescent="0.2">
      <c r="E1221" s="26"/>
    </row>
    <row r="1222" spans="5:5" x14ac:dyDescent="0.2">
      <c r="E1222" s="26"/>
    </row>
    <row r="1223" spans="5:5" x14ac:dyDescent="0.2">
      <c r="E1223" s="26"/>
    </row>
    <row r="1224" spans="5:5" x14ac:dyDescent="0.2">
      <c r="E1224" s="26"/>
    </row>
    <row r="1225" spans="5:5" x14ac:dyDescent="0.2">
      <c r="E1225" s="26"/>
    </row>
    <row r="1226" spans="5:5" x14ac:dyDescent="0.2">
      <c r="E1226" s="26"/>
    </row>
    <row r="1227" spans="5:5" x14ac:dyDescent="0.2">
      <c r="E1227" s="26"/>
    </row>
    <row r="1228" spans="5:5" x14ac:dyDescent="0.2">
      <c r="E1228" s="26"/>
    </row>
    <row r="1229" spans="5:5" x14ac:dyDescent="0.2">
      <c r="E1229" s="26"/>
    </row>
    <row r="1230" spans="5:5" x14ac:dyDescent="0.2">
      <c r="E1230" s="26"/>
    </row>
    <row r="1231" spans="5:5" x14ac:dyDescent="0.2">
      <c r="E1231" s="26"/>
    </row>
    <row r="1232" spans="5:5" x14ac:dyDescent="0.2">
      <c r="E1232" s="26"/>
    </row>
    <row r="1233" spans="5:5" x14ac:dyDescent="0.2">
      <c r="E1233" s="26"/>
    </row>
    <row r="1234" spans="5:5" x14ac:dyDescent="0.2">
      <c r="E1234" s="26"/>
    </row>
    <row r="1235" spans="5:5" x14ac:dyDescent="0.2">
      <c r="E1235" s="26"/>
    </row>
    <row r="1236" spans="5:5" x14ac:dyDescent="0.2">
      <c r="E1236" s="26"/>
    </row>
    <row r="1237" spans="5:5" x14ac:dyDescent="0.2">
      <c r="E1237" s="26"/>
    </row>
    <row r="1238" spans="5:5" x14ac:dyDescent="0.2">
      <c r="E1238" s="26"/>
    </row>
    <row r="1239" spans="5:5" x14ac:dyDescent="0.2">
      <c r="E1239" s="26"/>
    </row>
    <row r="1240" spans="5:5" x14ac:dyDescent="0.2">
      <c r="E1240" s="26"/>
    </row>
    <row r="1241" spans="5:5" x14ac:dyDescent="0.2">
      <c r="E1241" s="26"/>
    </row>
    <row r="1242" spans="5:5" x14ac:dyDescent="0.2">
      <c r="E1242" s="26"/>
    </row>
    <row r="1243" spans="5:5" x14ac:dyDescent="0.2">
      <c r="E1243" s="26"/>
    </row>
    <row r="1244" spans="5:5" x14ac:dyDescent="0.2">
      <c r="E1244" s="26"/>
    </row>
    <row r="1245" spans="5:5" x14ac:dyDescent="0.2">
      <c r="E1245" s="26"/>
    </row>
    <row r="1246" spans="5:5" x14ac:dyDescent="0.2">
      <c r="E1246" s="26"/>
    </row>
    <row r="1247" spans="5:5" x14ac:dyDescent="0.2">
      <c r="E1247" s="26"/>
    </row>
    <row r="1248" spans="5:5" x14ac:dyDescent="0.2">
      <c r="E1248" s="26"/>
    </row>
    <row r="1249" spans="5:5" x14ac:dyDescent="0.2">
      <c r="E1249" s="26"/>
    </row>
    <row r="1250" spans="5:5" x14ac:dyDescent="0.2">
      <c r="E1250" s="26"/>
    </row>
    <row r="1251" spans="5:5" x14ac:dyDescent="0.2">
      <c r="E1251" s="26"/>
    </row>
    <row r="1252" spans="5:5" x14ac:dyDescent="0.2">
      <c r="E1252" s="26"/>
    </row>
    <row r="1253" spans="5:5" x14ac:dyDescent="0.2">
      <c r="E1253" s="26"/>
    </row>
    <row r="1254" spans="5:5" x14ac:dyDescent="0.2">
      <c r="E1254" s="26"/>
    </row>
    <row r="1255" spans="5:5" x14ac:dyDescent="0.2">
      <c r="E1255" s="26"/>
    </row>
    <row r="1256" spans="5:5" x14ac:dyDescent="0.2">
      <c r="E1256" s="26"/>
    </row>
    <row r="1257" spans="5:5" x14ac:dyDescent="0.2">
      <c r="E1257" s="26"/>
    </row>
    <row r="1258" spans="5:5" x14ac:dyDescent="0.2">
      <c r="E1258" s="26"/>
    </row>
    <row r="1259" spans="5:5" x14ac:dyDescent="0.2">
      <c r="E1259" s="26"/>
    </row>
    <row r="1260" spans="5:5" x14ac:dyDescent="0.2">
      <c r="E1260" s="26"/>
    </row>
    <row r="1261" spans="5:5" x14ac:dyDescent="0.2">
      <c r="E1261" s="26"/>
    </row>
    <row r="1262" spans="5:5" x14ac:dyDescent="0.2">
      <c r="E1262" s="26"/>
    </row>
    <row r="1263" spans="5:5" x14ac:dyDescent="0.2">
      <c r="E1263" s="26"/>
    </row>
    <row r="1264" spans="5:5" x14ac:dyDescent="0.2">
      <c r="E1264" s="26"/>
    </row>
    <row r="1265" spans="5:5" x14ac:dyDescent="0.2">
      <c r="E1265" s="26"/>
    </row>
    <row r="1266" spans="5:5" x14ac:dyDescent="0.2">
      <c r="E1266" s="26"/>
    </row>
    <row r="1267" spans="5:5" x14ac:dyDescent="0.2">
      <c r="E1267" s="26"/>
    </row>
    <row r="1268" spans="5:5" x14ac:dyDescent="0.2">
      <c r="E1268" s="26"/>
    </row>
    <row r="1269" spans="5:5" x14ac:dyDescent="0.2">
      <c r="E1269" s="26"/>
    </row>
    <row r="1270" spans="5:5" x14ac:dyDescent="0.2">
      <c r="E1270" s="26"/>
    </row>
    <row r="1271" spans="5:5" x14ac:dyDescent="0.2">
      <c r="E1271" s="26"/>
    </row>
    <row r="1272" spans="5:5" x14ac:dyDescent="0.2">
      <c r="E1272" s="26"/>
    </row>
    <row r="1273" spans="5:5" x14ac:dyDescent="0.2">
      <c r="E1273" s="26"/>
    </row>
    <row r="1274" spans="5:5" x14ac:dyDescent="0.2">
      <c r="E1274" s="26"/>
    </row>
    <row r="1275" spans="5:5" x14ac:dyDescent="0.2">
      <c r="E1275" s="26"/>
    </row>
    <row r="1276" spans="5:5" x14ac:dyDescent="0.2">
      <c r="E1276" s="26"/>
    </row>
    <row r="1277" spans="5:5" x14ac:dyDescent="0.2">
      <c r="E1277" s="26"/>
    </row>
    <row r="1278" spans="5:5" x14ac:dyDescent="0.2">
      <c r="E1278" s="26"/>
    </row>
    <row r="1279" spans="5:5" x14ac:dyDescent="0.2">
      <c r="E1279" s="26"/>
    </row>
    <row r="1280" spans="5:5" x14ac:dyDescent="0.2">
      <c r="E1280" s="26"/>
    </row>
    <row r="1281" spans="5:5" x14ac:dyDescent="0.2">
      <c r="E1281" s="26"/>
    </row>
    <row r="1282" spans="5:5" x14ac:dyDescent="0.2">
      <c r="E1282" s="26"/>
    </row>
    <row r="1283" spans="5:5" x14ac:dyDescent="0.2">
      <c r="E1283" s="26"/>
    </row>
    <row r="1284" spans="5:5" x14ac:dyDescent="0.2">
      <c r="E1284" s="26"/>
    </row>
    <row r="1285" spans="5:5" x14ac:dyDescent="0.2">
      <c r="E1285" s="26"/>
    </row>
    <row r="1286" spans="5:5" x14ac:dyDescent="0.2">
      <c r="E1286" s="26"/>
    </row>
    <row r="1287" spans="5:5" x14ac:dyDescent="0.2">
      <c r="E1287" s="26"/>
    </row>
    <row r="1288" spans="5:5" x14ac:dyDescent="0.2">
      <c r="E1288" s="26"/>
    </row>
    <row r="1289" spans="5:5" x14ac:dyDescent="0.2">
      <c r="E1289" s="26"/>
    </row>
    <row r="1290" spans="5:5" x14ac:dyDescent="0.2">
      <c r="E1290" s="26"/>
    </row>
    <row r="1291" spans="5:5" x14ac:dyDescent="0.2">
      <c r="E1291" s="26"/>
    </row>
    <row r="1292" spans="5:5" x14ac:dyDescent="0.2">
      <c r="E1292" s="26"/>
    </row>
    <row r="1293" spans="5:5" x14ac:dyDescent="0.2">
      <c r="E1293" s="26"/>
    </row>
    <row r="1294" spans="5:5" x14ac:dyDescent="0.2">
      <c r="E1294" s="26"/>
    </row>
    <row r="1295" spans="5:5" x14ac:dyDescent="0.2">
      <c r="E1295" s="26"/>
    </row>
    <row r="1296" spans="5:5" x14ac:dyDescent="0.2">
      <c r="E1296" s="26"/>
    </row>
    <row r="1297" spans="5:5" x14ac:dyDescent="0.2">
      <c r="E1297" s="26"/>
    </row>
    <row r="1298" spans="5:5" x14ac:dyDescent="0.2">
      <c r="E1298" s="26"/>
    </row>
    <row r="1299" spans="5:5" x14ac:dyDescent="0.2">
      <c r="E1299" s="26"/>
    </row>
    <row r="1300" spans="5:5" x14ac:dyDescent="0.2">
      <c r="E1300" s="26"/>
    </row>
    <row r="1301" spans="5:5" x14ac:dyDescent="0.2">
      <c r="E1301" s="26"/>
    </row>
    <row r="1302" spans="5:5" x14ac:dyDescent="0.2">
      <c r="E1302" s="26"/>
    </row>
    <row r="1303" spans="5:5" x14ac:dyDescent="0.2">
      <c r="E1303" s="26"/>
    </row>
    <row r="1304" spans="5:5" x14ac:dyDescent="0.2">
      <c r="E1304" s="26"/>
    </row>
    <row r="1305" spans="5:5" x14ac:dyDescent="0.2">
      <c r="E1305" s="26"/>
    </row>
    <row r="1306" spans="5:5" x14ac:dyDescent="0.2">
      <c r="E1306" s="26"/>
    </row>
    <row r="1307" spans="5:5" x14ac:dyDescent="0.2">
      <c r="E1307" s="26"/>
    </row>
    <row r="1308" spans="5:5" x14ac:dyDescent="0.2">
      <c r="E1308" s="26"/>
    </row>
    <row r="1309" spans="5:5" x14ac:dyDescent="0.2">
      <c r="E1309" s="26"/>
    </row>
    <row r="1310" spans="5:5" x14ac:dyDescent="0.2">
      <c r="E1310" s="26"/>
    </row>
    <row r="1311" spans="5:5" x14ac:dyDescent="0.2">
      <c r="E1311" s="26"/>
    </row>
    <row r="1312" spans="5:5" x14ac:dyDescent="0.2">
      <c r="E1312" s="26"/>
    </row>
    <row r="1313" spans="5:5" x14ac:dyDescent="0.2">
      <c r="E1313" s="26"/>
    </row>
    <row r="1314" spans="5:5" x14ac:dyDescent="0.2">
      <c r="E1314" s="26"/>
    </row>
    <row r="1315" spans="5:5" x14ac:dyDescent="0.2">
      <c r="E1315" s="26"/>
    </row>
    <row r="1316" spans="5:5" x14ac:dyDescent="0.2">
      <c r="E1316" s="26"/>
    </row>
    <row r="1317" spans="5:5" x14ac:dyDescent="0.2">
      <c r="E1317" s="26"/>
    </row>
    <row r="1318" spans="5:5" x14ac:dyDescent="0.2">
      <c r="E1318" s="26"/>
    </row>
    <row r="1319" spans="5:5" x14ac:dyDescent="0.2">
      <c r="E1319" s="26"/>
    </row>
    <row r="1320" spans="5:5" x14ac:dyDescent="0.2">
      <c r="E1320" s="26"/>
    </row>
    <row r="1321" spans="5:5" x14ac:dyDescent="0.2">
      <c r="E1321" s="26"/>
    </row>
    <row r="1322" spans="5:5" x14ac:dyDescent="0.2">
      <c r="E1322" s="26"/>
    </row>
    <row r="1323" spans="5:5" x14ac:dyDescent="0.2">
      <c r="E1323" s="26"/>
    </row>
    <row r="1324" spans="5:5" x14ac:dyDescent="0.2">
      <c r="E1324" s="26"/>
    </row>
    <row r="1325" spans="5:5" x14ac:dyDescent="0.2">
      <c r="E1325" s="26"/>
    </row>
    <row r="1326" spans="5:5" x14ac:dyDescent="0.2">
      <c r="E1326" s="26"/>
    </row>
    <row r="1327" spans="5:5" x14ac:dyDescent="0.2">
      <c r="E1327" s="26"/>
    </row>
    <row r="1328" spans="5:5" x14ac:dyDescent="0.2">
      <c r="E1328" s="26"/>
    </row>
    <row r="1329" spans="5:5" x14ac:dyDescent="0.2">
      <c r="E1329" s="26"/>
    </row>
    <row r="1330" spans="5:5" x14ac:dyDescent="0.2">
      <c r="E1330" s="26"/>
    </row>
    <row r="1331" spans="5:5" x14ac:dyDescent="0.2">
      <c r="E1331" s="26"/>
    </row>
    <row r="1332" spans="5:5" x14ac:dyDescent="0.2">
      <c r="E1332" s="26"/>
    </row>
    <row r="1333" spans="5:5" x14ac:dyDescent="0.2">
      <c r="E1333" s="26"/>
    </row>
    <row r="1334" spans="5:5" x14ac:dyDescent="0.2">
      <c r="E1334" s="26"/>
    </row>
    <row r="1335" spans="5:5" x14ac:dyDescent="0.2">
      <c r="E1335" s="26"/>
    </row>
    <row r="1336" spans="5:5" x14ac:dyDescent="0.2">
      <c r="E1336" s="26"/>
    </row>
    <row r="1337" spans="5:5" x14ac:dyDescent="0.2">
      <c r="E1337" s="26"/>
    </row>
    <row r="1338" spans="5:5" x14ac:dyDescent="0.2">
      <c r="E1338" s="26"/>
    </row>
    <row r="1339" spans="5:5" x14ac:dyDescent="0.2">
      <c r="E1339" s="26"/>
    </row>
    <row r="1340" spans="5:5" x14ac:dyDescent="0.2">
      <c r="E1340" s="26"/>
    </row>
    <row r="1341" spans="5:5" x14ac:dyDescent="0.2">
      <c r="E1341" s="26"/>
    </row>
    <row r="1342" spans="5:5" x14ac:dyDescent="0.2">
      <c r="E1342" s="26"/>
    </row>
    <row r="1343" spans="5:5" x14ac:dyDescent="0.2">
      <c r="E1343" s="26"/>
    </row>
    <row r="1344" spans="5:5" x14ac:dyDescent="0.2">
      <c r="E1344" s="26"/>
    </row>
    <row r="1345" spans="5:5" x14ac:dyDescent="0.2">
      <c r="E1345" s="26"/>
    </row>
    <row r="1346" spans="5:5" x14ac:dyDescent="0.2">
      <c r="E1346" s="26"/>
    </row>
    <row r="1347" spans="5:5" x14ac:dyDescent="0.2">
      <c r="E1347" s="26"/>
    </row>
    <row r="1348" spans="5:5" x14ac:dyDescent="0.2">
      <c r="E1348" s="26"/>
    </row>
    <row r="1349" spans="5:5" x14ac:dyDescent="0.2">
      <c r="E1349" s="26"/>
    </row>
    <row r="1350" spans="5:5" x14ac:dyDescent="0.2">
      <c r="E1350" s="26"/>
    </row>
    <row r="1351" spans="5:5" x14ac:dyDescent="0.2">
      <c r="E1351" s="26"/>
    </row>
    <row r="1352" spans="5:5" x14ac:dyDescent="0.2">
      <c r="E1352" s="26"/>
    </row>
    <row r="1353" spans="5:5" x14ac:dyDescent="0.2">
      <c r="E1353" s="26"/>
    </row>
    <row r="1354" spans="5:5" x14ac:dyDescent="0.2">
      <c r="E1354" s="26"/>
    </row>
    <row r="1355" spans="5:5" x14ac:dyDescent="0.2">
      <c r="E1355" s="26"/>
    </row>
    <row r="1356" spans="5:5" x14ac:dyDescent="0.2">
      <c r="E1356" s="26"/>
    </row>
    <row r="1357" spans="5:5" x14ac:dyDescent="0.2">
      <c r="E1357" s="26"/>
    </row>
    <row r="1358" spans="5:5" x14ac:dyDescent="0.2">
      <c r="E1358" s="26"/>
    </row>
    <row r="1359" spans="5:5" x14ac:dyDescent="0.2">
      <c r="E1359" s="26"/>
    </row>
    <row r="1360" spans="5:5" x14ac:dyDescent="0.2">
      <c r="E1360" s="26"/>
    </row>
    <row r="1361" spans="5:5" x14ac:dyDescent="0.2">
      <c r="E1361" s="26"/>
    </row>
    <row r="1362" spans="5:5" x14ac:dyDescent="0.2">
      <c r="E1362" s="26"/>
    </row>
    <row r="1363" spans="5:5" x14ac:dyDescent="0.2">
      <c r="E1363" s="26"/>
    </row>
    <row r="1364" spans="5:5" x14ac:dyDescent="0.2">
      <c r="E1364" s="26"/>
    </row>
    <row r="1365" spans="5:5" x14ac:dyDescent="0.2">
      <c r="E1365" s="26"/>
    </row>
    <row r="1366" spans="5:5" x14ac:dyDescent="0.2">
      <c r="E1366" s="26"/>
    </row>
    <row r="1367" spans="5:5" x14ac:dyDescent="0.2">
      <c r="E1367" s="26"/>
    </row>
    <row r="1368" spans="5:5" x14ac:dyDescent="0.2">
      <c r="E1368" s="26"/>
    </row>
    <row r="1369" spans="5:5" x14ac:dyDescent="0.2">
      <c r="E1369" s="26"/>
    </row>
    <row r="1370" spans="5:5" x14ac:dyDescent="0.2">
      <c r="E1370" s="26"/>
    </row>
    <row r="1371" spans="5:5" x14ac:dyDescent="0.2">
      <c r="E1371" s="26"/>
    </row>
    <row r="1372" spans="5:5" x14ac:dyDescent="0.2">
      <c r="E1372" s="26"/>
    </row>
    <row r="1373" spans="5:5" x14ac:dyDescent="0.2">
      <c r="E1373" s="26"/>
    </row>
    <row r="1374" spans="5:5" x14ac:dyDescent="0.2">
      <c r="E1374" s="26"/>
    </row>
    <row r="1375" spans="5:5" x14ac:dyDescent="0.2">
      <c r="E1375" s="26"/>
    </row>
    <row r="1376" spans="5:5" x14ac:dyDescent="0.2">
      <c r="E1376" s="26"/>
    </row>
    <row r="1377" spans="5:5" x14ac:dyDescent="0.2">
      <c r="E1377" s="26"/>
    </row>
    <row r="1378" spans="5:5" x14ac:dyDescent="0.2">
      <c r="E1378" s="26"/>
    </row>
    <row r="1379" spans="5:5" x14ac:dyDescent="0.2">
      <c r="E1379" s="26"/>
    </row>
    <row r="1380" spans="5:5" x14ac:dyDescent="0.2">
      <c r="E1380" s="26"/>
    </row>
    <row r="1381" spans="5:5" x14ac:dyDescent="0.2">
      <c r="E1381" s="26"/>
    </row>
    <row r="1382" spans="5:5" x14ac:dyDescent="0.2">
      <c r="E1382" s="26"/>
    </row>
    <row r="1383" spans="5:5" x14ac:dyDescent="0.2">
      <c r="E1383" s="26"/>
    </row>
    <row r="1384" spans="5:5" x14ac:dyDescent="0.2">
      <c r="E1384" s="26"/>
    </row>
    <row r="1385" spans="5:5" x14ac:dyDescent="0.2">
      <c r="E1385" s="26"/>
    </row>
    <row r="1386" spans="5:5" x14ac:dyDescent="0.2">
      <c r="E1386" s="26"/>
    </row>
    <row r="1387" spans="5:5" x14ac:dyDescent="0.2">
      <c r="E1387" s="26"/>
    </row>
    <row r="1388" spans="5:5" x14ac:dyDescent="0.2">
      <c r="E1388" s="26"/>
    </row>
    <row r="1389" spans="5:5" x14ac:dyDescent="0.2">
      <c r="E1389" s="26"/>
    </row>
    <row r="1390" spans="5:5" x14ac:dyDescent="0.2">
      <c r="E1390" s="26"/>
    </row>
    <row r="1391" spans="5:5" x14ac:dyDescent="0.2">
      <c r="E1391" s="26"/>
    </row>
    <row r="1392" spans="5:5" x14ac:dyDescent="0.2">
      <c r="E1392" s="26"/>
    </row>
    <row r="1393" spans="5:5" x14ac:dyDescent="0.2">
      <c r="E1393" s="26"/>
    </row>
    <row r="1394" spans="5:5" x14ac:dyDescent="0.2">
      <c r="E1394" s="26"/>
    </row>
    <row r="1395" spans="5:5" x14ac:dyDescent="0.2">
      <c r="E1395" s="26"/>
    </row>
    <row r="1396" spans="5:5" x14ac:dyDescent="0.2">
      <c r="E1396" s="26"/>
    </row>
    <row r="1397" spans="5:5" x14ac:dyDescent="0.2">
      <c r="E1397" s="26"/>
    </row>
    <row r="1398" spans="5:5" x14ac:dyDescent="0.2">
      <c r="E1398" s="26"/>
    </row>
    <row r="1399" spans="5:5" x14ac:dyDescent="0.2">
      <c r="E1399" s="26"/>
    </row>
    <row r="1400" spans="5:5" x14ac:dyDescent="0.2">
      <c r="E1400" s="26"/>
    </row>
    <row r="1401" spans="5:5" x14ac:dyDescent="0.2">
      <c r="E1401" s="26"/>
    </row>
    <row r="1402" spans="5:5" x14ac:dyDescent="0.2">
      <c r="E1402" s="26"/>
    </row>
    <row r="1403" spans="5:5" x14ac:dyDescent="0.2">
      <c r="E1403" s="26"/>
    </row>
    <row r="1404" spans="5:5" x14ac:dyDescent="0.2">
      <c r="E1404" s="26"/>
    </row>
    <row r="1405" spans="5:5" x14ac:dyDescent="0.2">
      <c r="E1405" s="26"/>
    </row>
    <row r="1406" spans="5:5" x14ac:dyDescent="0.2">
      <c r="E1406" s="26"/>
    </row>
    <row r="1407" spans="5:5" x14ac:dyDescent="0.2">
      <c r="E1407" s="26"/>
    </row>
    <row r="1408" spans="5:5" x14ac:dyDescent="0.2">
      <c r="E1408" s="26"/>
    </row>
    <row r="1409" spans="5:5" x14ac:dyDescent="0.2">
      <c r="E1409" s="26"/>
    </row>
    <row r="1410" spans="5:5" x14ac:dyDescent="0.2">
      <c r="E1410" s="26"/>
    </row>
    <row r="1411" spans="5:5" x14ac:dyDescent="0.2">
      <c r="E1411" s="26"/>
    </row>
    <row r="1412" spans="5:5" x14ac:dyDescent="0.2">
      <c r="E1412" s="26"/>
    </row>
    <row r="1413" spans="5:5" x14ac:dyDescent="0.2">
      <c r="E1413" s="26"/>
    </row>
    <row r="1414" spans="5:5" x14ac:dyDescent="0.2">
      <c r="E1414" s="26"/>
    </row>
    <row r="1415" spans="5:5" x14ac:dyDescent="0.2">
      <c r="E1415" s="26"/>
    </row>
    <row r="1416" spans="5:5" x14ac:dyDescent="0.2">
      <c r="E1416" s="26"/>
    </row>
    <row r="1417" spans="5:5" x14ac:dyDescent="0.2">
      <c r="E1417" s="26"/>
    </row>
    <row r="1418" spans="5:5" x14ac:dyDescent="0.2">
      <c r="E1418" s="26"/>
    </row>
    <row r="1419" spans="5:5" x14ac:dyDescent="0.2">
      <c r="E1419" s="26"/>
    </row>
    <row r="1420" spans="5:5" x14ac:dyDescent="0.2">
      <c r="E1420" s="26"/>
    </row>
    <row r="1421" spans="5:5" x14ac:dyDescent="0.2">
      <c r="E1421" s="26"/>
    </row>
    <row r="1422" spans="5:5" x14ac:dyDescent="0.2">
      <c r="E1422" s="26"/>
    </row>
    <row r="1423" spans="5:5" x14ac:dyDescent="0.2">
      <c r="E1423" s="26"/>
    </row>
    <row r="1424" spans="5:5" x14ac:dyDescent="0.2">
      <c r="E1424" s="26"/>
    </row>
    <row r="1425" spans="5:5" x14ac:dyDescent="0.2">
      <c r="E1425" s="26"/>
    </row>
    <row r="1426" spans="5:5" x14ac:dyDescent="0.2">
      <c r="E1426" s="26"/>
    </row>
    <row r="1427" spans="5:5" x14ac:dyDescent="0.2">
      <c r="E1427" s="26"/>
    </row>
    <row r="1428" spans="5:5" x14ac:dyDescent="0.2">
      <c r="E1428" s="26"/>
    </row>
    <row r="1429" spans="5:5" x14ac:dyDescent="0.2">
      <c r="E1429" s="26"/>
    </row>
    <row r="1430" spans="5:5" x14ac:dyDescent="0.2">
      <c r="E1430" s="26"/>
    </row>
    <row r="1431" spans="5:5" x14ac:dyDescent="0.2">
      <c r="E1431" s="26"/>
    </row>
    <row r="1432" spans="5:5" x14ac:dyDescent="0.2">
      <c r="E1432" s="26"/>
    </row>
    <row r="1433" spans="5:5" x14ac:dyDescent="0.2">
      <c r="E1433" s="26"/>
    </row>
    <row r="1434" spans="5:5" x14ac:dyDescent="0.2">
      <c r="E1434" s="26"/>
    </row>
    <row r="1435" spans="5:5" x14ac:dyDescent="0.2">
      <c r="E1435" s="26"/>
    </row>
    <row r="1436" spans="5:5" x14ac:dyDescent="0.2">
      <c r="E1436" s="26"/>
    </row>
    <row r="1437" spans="5:5" x14ac:dyDescent="0.2">
      <c r="E1437" s="26"/>
    </row>
    <row r="1438" spans="5:5" x14ac:dyDescent="0.2">
      <c r="E1438" s="26"/>
    </row>
    <row r="1439" spans="5:5" x14ac:dyDescent="0.2">
      <c r="E1439" s="26"/>
    </row>
    <row r="1440" spans="5:5" x14ac:dyDescent="0.2">
      <c r="E1440" s="26"/>
    </row>
    <row r="1441" spans="5:5" x14ac:dyDescent="0.2">
      <c r="E1441" s="26"/>
    </row>
    <row r="1442" spans="5:5" x14ac:dyDescent="0.2">
      <c r="E1442" s="26"/>
    </row>
    <row r="1443" spans="5:5" x14ac:dyDescent="0.2">
      <c r="E1443" s="26"/>
    </row>
    <row r="1444" spans="5:5" x14ac:dyDescent="0.2">
      <c r="E1444" s="26"/>
    </row>
    <row r="1445" spans="5:5" x14ac:dyDescent="0.2">
      <c r="E1445" s="26"/>
    </row>
    <row r="1446" spans="5:5" x14ac:dyDescent="0.2">
      <c r="E1446" s="26"/>
    </row>
    <row r="1447" spans="5:5" x14ac:dyDescent="0.2">
      <c r="E1447" s="26"/>
    </row>
    <row r="1448" spans="5:5" x14ac:dyDescent="0.2">
      <c r="E1448" s="26"/>
    </row>
    <row r="1449" spans="5:5" x14ac:dyDescent="0.2">
      <c r="E1449" s="26"/>
    </row>
    <row r="1450" spans="5:5" x14ac:dyDescent="0.2">
      <c r="E1450" s="26"/>
    </row>
    <row r="1451" spans="5:5" x14ac:dyDescent="0.2">
      <c r="E1451" s="26"/>
    </row>
    <row r="1452" spans="5:5" x14ac:dyDescent="0.2">
      <c r="E1452" s="26"/>
    </row>
    <row r="1453" spans="5:5" x14ac:dyDescent="0.2">
      <c r="E1453" s="26"/>
    </row>
    <row r="1454" spans="5:5" x14ac:dyDescent="0.2">
      <c r="E1454" s="26"/>
    </row>
    <row r="1455" spans="5:5" x14ac:dyDescent="0.2">
      <c r="E1455" s="26"/>
    </row>
    <row r="1456" spans="5:5" x14ac:dyDescent="0.2">
      <c r="E1456" s="26"/>
    </row>
    <row r="1457" spans="5:5" x14ac:dyDescent="0.2">
      <c r="E1457" s="26"/>
    </row>
    <row r="1458" spans="5:5" x14ac:dyDescent="0.2">
      <c r="E1458" s="26"/>
    </row>
    <row r="1459" spans="5:5" x14ac:dyDescent="0.2">
      <c r="E1459" s="26"/>
    </row>
    <row r="1460" spans="5:5" x14ac:dyDescent="0.2">
      <c r="E1460" s="26"/>
    </row>
    <row r="1461" spans="5:5" x14ac:dyDescent="0.2">
      <c r="E1461" s="26"/>
    </row>
    <row r="1462" spans="5:5" x14ac:dyDescent="0.2">
      <c r="E1462" s="26"/>
    </row>
    <row r="1463" spans="5:5" x14ac:dyDescent="0.2">
      <c r="E1463" s="26"/>
    </row>
    <row r="1464" spans="5:5" x14ac:dyDescent="0.2">
      <c r="E1464" s="26"/>
    </row>
    <row r="1465" spans="5:5" x14ac:dyDescent="0.2">
      <c r="E1465" s="26"/>
    </row>
    <row r="1466" spans="5:5" x14ac:dyDescent="0.2">
      <c r="E1466" s="26"/>
    </row>
    <row r="1467" spans="5:5" x14ac:dyDescent="0.2">
      <c r="E1467" s="26"/>
    </row>
    <row r="1468" spans="5:5" x14ac:dyDescent="0.2">
      <c r="E1468" s="26"/>
    </row>
    <row r="1469" spans="5:5" x14ac:dyDescent="0.2">
      <c r="E1469" s="26"/>
    </row>
    <row r="1470" spans="5:5" x14ac:dyDescent="0.2">
      <c r="E1470" s="26"/>
    </row>
    <row r="1471" spans="5:5" x14ac:dyDescent="0.2">
      <c r="E1471" s="26"/>
    </row>
    <row r="1472" spans="5:5" x14ac:dyDescent="0.2">
      <c r="E1472" s="26"/>
    </row>
    <row r="1473" spans="5:5" x14ac:dyDescent="0.2">
      <c r="E1473" s="26"/>
    </row>
    <row r="1474" spans="5:5" x14ac:dyDescent="0.2">
      <c r="E1474" s="26"/>
    </row>
    <row r="1475" spans="5:5" x14ac:dyDescent="0.2">
      <c r="E1475" s="26"/>
    </row>
    <row r="1476" spans="5:5" x14ac:dyDescent="0.2">
      <c r="E1476" s="26"/>
    </row>
    <row r="1477" spans="5:5" x14ac:dyDescent="0.2">
      <c r="E1477" s="26"/>
    </row>
    <row r="1478" spans="5:5" x14ac:dyDescent="0.2">
      <c r="E1478" s="26"/>
    </row>
    <row r="1479" spans="5:5" x14ac:dyDescent="0.2">
      <c r="E1479" s="26"/>
    </row>
    <row r="1480" spans="5:5" x14ac:dyDescent="0.2">
      <c r="E1480" s="26"/>
    </row>
    <row r="1481" spans="5:5" x14ac:dyDescent="0.2">
      <c r="E1481" s="26"/>
    </row>
    <row r="1482" spans="5:5" x14ac:dyDescent="0.2">
      <c r="E1482" s="26"/>
    </row>
    <row r="1483" spans="5:5" x14ac:dyDescent="0.2">
      <c r="E1483" s="26"/>
    </row>
    <row r="1484" spans="5:5" x14ac:dyDescent="0.2">
      <c r="E1484" s="26"/>
    </row>
    <row r="1485" spans="5:5" x14ac:dyDescent="0.2">
      <c r="E1485" s="26"/>
    </row>
    <row r="1486" spans="5:5" x14ac:dyDescent="0.2">
      <c r="E1486" s="26"/>
    </row>
    <row r="1487" spans="5:5" x14ac:dyDescent="0.2">
      <c r="E1487" s="26"/>
    </row>
    <row r="1488" spans="5:5" x14ac:dyDescent="0.2">
      <c r="E1488" s="26"/>
    </row>
    <row r="1489" spans="5:5" x14ac:dyDescent="0.2">
      <c r="E1489" s="26"/>
    </row>
    <row r="1490" spans="5:5" x14ac:dyDescent="0.2">
      <c r="E1490" s="26"/>
    </row>
    <row r="1491" spans="5:5" x14ac:dyDescent="0.2">
      <c r="E1491" s="26"/>
    </row>
    <row r="1492" spans="5:5" x14ac:dyDescent="0.2">
      <c r="E1492" s="26"/>
    </row>
    <row r="1493" spans="5:5" x14ac:dyDescent="0.2">
      <c r="E1493" s="26"/>
    </row>
    <row r="1494" spans="5:5" x14ac:dyDescent="0.2">
      <c r="E1494" s="26"/>
    </row>
    <row r="1495" spans="5:5" x14ac:dyDescent="0.2">
      <c r="E1495" s="26"/>
    </row>
    <row r="1496" spans="5:5" x14ac:dyDescent="0.2">
      <c r="E1496" s="26"/>
    </row>
    <row r="1497" spans="5:5" x14ac:dyDescent="0.2">
      <c r="E1497" s="26"/>
    </row>
    <row r="1498" spans="5:5" x14ac:dyDescent="0.2">
      <c r="E1498" s="26"/>
    </row>
    <row r="1499" spans="5:5" x14ac:dyDescent="0.2">
      <c r="E1499" s="26"/>
    </row>
    <row r="1500" spans="5:5" x14ac:dyDescent="0.2">
      <c r="E1500" s="26"/>
    </row>
    <row r="1501" spans="5:5" x14ac:dyDescent="0.2">
      <c r="E1501" s="26"/>
    </row>
    <row r="1502" spans="5:5" x14ac:dyDescent="0.2">
      <c r="E1502" s="26"/>
    </row>
    <row r="1503" spans="5:5" x14ac:dyDescent="0.2">
      <c r="E1503" s="26"/>
    </row>
    <row r="1504" spans="5:5" x14ac:dyDescent="0.2">
      <c r="E1504" s="26"/>
    </row>
    <row r="1505" spans="5:5" x14ac:dyDescent="0.2">
      <c r="E1505" s="26"/>
    </row>
    <row r="1506" spans="5:5" x14ac:dyDescent="0.2">
      <c r="E1506" s="26"/>
    </row>
    <row r="1507" spans="5:5" x14ac:dyDescent="0.2">
      <c r="E1507" s="26"/>
    </row>
    <row r="1508" spans="5:5" x14ac:dyDescent="0.2">
      <c r="E1508" s="26"/>
    </row>
    <row r="1509" spans="5:5" x14ac:dyDescent="0.2">
      <c r="E1509" s="26"/>
    </row>
    <row r="1510" spans="5:5" x14ac:dyDescent="0.2">
      <c r="E1510" s="26"/>
    </row>
    <row r="1511" spans="5:5" x14ac:dyDescent="0.2">
      <c r="E1511" s="26"/>
    </row>
    <row r="1512" spans="5:5" x14ac:dyDescent="0.2">
      <c r="E1512" s="26"/>
    </row>
    <row r="1513" spans="5:5" x14ac:dyDescent="0.2">
      <c r="E1513" s="26"/>
    </row>
    <row r="1514" spans="5:5" x14ac:dyDescent="0.2">
      <c r="E1514" s="26"/>
    </row>
    <row r="1515" spans="5:5" x14ac:dyDescent="0.2">
      <c r="E1515" s="26"/>
    </row>
    <row r="1516" spans="5:5" x14ac:dyDescent="0.2">
      <c r="E1516" s="26"/>
    </row>
    <row r="1517" spans="5:5" x14ac:dyDescent="0.2">
      <c r="E1517" s="26"/>
    </row>
    <row r="1518" spans="5:5" x14ac:dyDescent="0.2">
      <c r="E1518" s="26"/>
    </row>
    <row r="1519" spans="5:5" x14ac:dyDescent="0.2">
      <c r="E1519" s="26"/>
    </row>
    <row r="1520" spans="5:5" x14ac:dyDescent="0.2">
      <c r="E1520" s="26"/>
    </row>
    <row r="1521" spans="5:5" x14ac:dyDescent="0.2">
      <c r="E1521" s="26"/>
    </row>
    <row r="1522" spans="5:5" x14ac:dyDescent="0.2">
      <c r="E1522" s="26"/>
    </row>
    <row r="1523" spans="5:5" x14ac:dyDescent="0.2">
      <c r="E1523" s="26"/>
    </row>
    <row r="1524" spans="5:5" x14ac:dyDescent="0.2">
      <c r="E1524" s="26"/>
    </row>
    <row r="1525" spans="5:5" x14ac:dyDescent="0.2">
      <c r="E1525" s="26"/>
    </row>
    <row r="1526" spans="5:5" x14ac:dyDescent="0.2">
      <c r="E1526" s="26"/>
    </row>
    <row r="1527" spans="5:5" x14ac:dyDescent="0.2">
      <c r="E1527" s="26"/>
    </row>
    <row r="1528" spans="5:5" x14ac:dyDescent="0.2">
      <c r="E1528" s="26"/>
    </row>
    <row r="1529" spans="5:5" x14ac:dyDescent="0.2">
      <c r="E1529" s="26"/>
    </row>
    <row r="1530" spans="5:5" x14ac:dyDescent="0.2">
      <c r="E1530" s="26"/>
    </row>
    <row r="1531" spans="5:5" x14ac:dyDescent="0.2">
      <c r="E1531" s="26"/>
    </row>
    <row r="1532" spans="5:5" x14ac:dyDescent="0.2">
      <c r="E1532" s="26"/>
    </row>
    <row r="1533" spans="5:5" x14ac:dyDescent="0.2">
      <c r="E1533" s="26"/>
    </row>
    <row r="1534" spans="5:5" x14ac:dyDescent="0.2">
      <c r="E1534" s="26"/>
    </row>
    <row r="1535" spans="5:5" x14ac:dyDescent="0.2">
      <c r="E1535" s="26"/>
    </row>
    <row r="1536" spans="5:5" x14ac:dyDescent="0.2">
      <c r="E1536" s="26"/>
    </row>
    <row r="1537" spans="5:5" x14ac:dyDescent="0.2">
      <c r="E1537" s="26"/>
    </row>
    <row r="1538" spans="5:5" x14ac:dyDescent="0.2">
      <c r="E1538" s="26"/>
    </row>
    <row r="1539" spans="5:5" x14ac:dyDescent="0.2">
      <c r="E1539" s="26"/>
    </row>
    <row r="1540" spans="5:5" x14ac:dyDescent="0.2">
      <c r="E1540" s="26"/>
    </row>
    <row r="1541" spans="5:5" x14ac:dyDescent="0.2">
      <c r="E1541" s="26"/>
    </row>
    <row r="1542" spans="5:5" x14ac:dyDescent="0.2">
      <c r="E1542" s="26"/>
    </row>
    <row r="1543" spans="5:5" x14ac:dyDescent="0.2">
      <c r="E1543" s="26"/>
    </row>
    <row r="1544" spans="5:5" x14ac:dyDescent="0.2">
      <c r="E1544" s="26"/>
    </row>
    <row r="1545" spans="5:5" x14ac:dyDescent="0.2">
      <c r="E1545" s="26"/>
    </row>
    <row r="1546" spans="5:5" x14ac:dyDescent="0.2">
      <c r="E1546" s="26"/>
    </row>
    <row r="1547" spans="5:5" x14ac:dyDescent="0.2">
      <c r="E1547" s="26"/>
    </row>
    <row r="1548" spans="5:5" x14ac:dyDescent="0.2">
      <c r="E1548" s="26"/>
    </row>
    <row r="1549" spans="5:5" x14ac:dyDescent="0.2">
      <c r="E1549" s="26"/>
    </row>
    <row r="1550" spans="5:5" x14ac:dyDescent="0.2">
      <c r="E1550" s="26"/>
    </row>
    <row r="1551" spans="5:5" x14ac:dyDescent="0.2">
      <c r="E1551" s="26"/>
    </row>
    <row r="1552" spans="5:5" x14ac:dyDescent="0.2">
      <c r="E1552" s="26"/>
    </row>
    <row r="1553" spans="5:5" x14ac:dyDescent="0.2">
      <c r="E1553" s="26"/>
    </row>
    <row r="1554" spans="5:5" x14ac:dyDescent="0.2">
      <c r="E1554" s="26"/>
    </row>
    <row r="1555" spans="5:5" x14ac:dyDescent="0.2">
      <c r="E1555" s="26"/>
    </row>
    <row r="1556" spans="5:5" x14ac:dyDescent="0.2">
      <c r="E1556" s="26"/>
    </row>
    <row r="1557" spans="5:5" x14ac:dyDescent="0.2">
      <c r="E1557" s="26"/>
    </row>
    <row r="1558" spans="5:5" x14ac:dyDescent="0.2">
      <c r="E1558" s="26"/>
    </row>
    <row r="1559" spans="5:5" x14ac:dyDescent="0.2">
      <c r="E1559" s="26"/>
    </row>
    <row r="1560" spans="5:5" x14ac:dyDescent="0.2">
      <c r="E1560" s="26"/>
    </row>
    <row r="1561" spans="5:5" x14ac:dyDescent="0.2">
      <c r="E1561" s="26"/>
    </row>
    <row r="1562" spans="5:5" x14ac:dyDescent="0.2">
      <c r="E1562" s="26"/>
    </row>
    <row r="1563" spans="5:5" x14ac:dyDescent="0.2">
      <c r="E1563" s="26"/>
    </row>
    <row r="1564" spans="5:5" x14ac:dyDescent="0.2">
      <c r="E1564" s="26"/>
    </row>
    <row r="1565" spans="5:5" x14ac:dyDescent="0.2">
      <c r="E1565" s="26"/>
    </row>
    <row r="1566" spans="5:5" x14ac:dyDescent="0.2">
      <c r="E1566" s="26"/>
    </row>
    <row r="1567" spans="5:5" x14ac:dyDescent="0.2">
      <c r="E1567" s="26"/>
    </row>
    <row r="1568" spans="5:5" x14ac:dyDescent="0.2">
      <c r="E1568" s="26"/>
    </row>
    <row r="1569" spans="5:5" x14ac:dyDescent="0.2">
      <c r="E1569" s="26"/>
    </row>
    <row r="1570" spans="5:5" x14ac:dyDescent="0.2">
      <c r="E1570" s="26"/>
    </row>
    <row r="1571" spans="5:5" x14ac:dyDescent="0.2">
      <c r="E1571" s="26"/>
    </row>
    <row r="1572" spans="5:5" x14ac:dyDescent="0.2">
      <c r="E1572" s="26"/>
    </row>
    <row r="1573" spans="5:5" x14ac:dyDescent="0.2">
      <c r="E1573" s="26"/>
    </row>
    <row r="1574" spans="5:5" x14ac:dyDescent="0.2">
      <c r="E1574" s="26"/>
    </row>
    <row r="1575" spans="5:5" x14ac:dyDescent="0.2">
      <c r="E1575" s="26"/>
    </row>
    <row r="1576" spans="5:5" x14ac:dyDescent="0.2">
      <c r="E1576" s="26"/>
    </row>
    <row r="1577" spans="5:5" x14ac:dyDescent="0.2">
      <c r="E1577" s="26"/>
    </row>
    <row r="1578" spans="5:5" x14ac:dyDescent="0.2">
      <c r="E1578" s="26"/>
    </row>
    <row r="1579" spans="5:5" x14ac:dyDescent="0.2">
      <c r="E1579" s="26"/>
    </row>
    <row r="1580" spans="5:5" x14ac:dyDescent="0.2">
      <c r="E1580" s="26"/>
    </row>
    <row r="1581" spans="5:5" x14ac:dyDescent="0.2">
      <c r="E1581" s="26"/>
    </row>
    <row r="1582" spans="5:5" x14ac:dyDescent="0.2">
      <c r="E1582" s="26"/>
    </row>
    <row r="1583" spans="5:5" x14ac:dyDescent="0.2">
      <c r="E1583" s="26"/>
    </row>
    <row r="1584" spans="5:5" x14ac:dyDescent="0.2">
      <c r="E1584" s="26"/>
    </row>
    <row r="1585" spans="5:5" x14ac:dyDescent="0.2">
      <c r="E1585" s="26"/>
    </row>
    <row r="1586" spans="5:5" x14ac:dyDescent="0.2">
      <c r="E1586" s="26"/>
    </row>
    <row r="1587" spans="5:5" x14ac:dyDescent="0.2">
      <c r="E1587" s="26"/>
    </row>
    <row r="1588" spans="5:5" x14ac:dyDescent="0.2">
      <c r="E1588" s="26"/>
    </row>
    <row r="1589" spans="5:5" x14ac:dyDescent="0.2">
      <c r="E1589" s="26"/>
    </row>
    <row r="1590" spans="5:5" x14ac:dyDescent="0.2">
      <c r="E1590" s="26"/>
    </row>
    <row r="1591" spans="5:5" x14ac:dyDescent="0.2">
      <c r="E1591" s="26"/>
    </row>
    <row r="1592" spans="5:5" x14ac:dyDescent="0.2">
      <c r="E1592" s="26"/>
    </row>
    <row r="1593" spans="5:5" x14ac:dyDescent="0.2">
      <c r="E1593" s="26"/>
    </row>
    <row r="1594" spans="5:5" x14ac:dyDescent="0.2">
      <c r="E1594" s="26"/>
    </row>
    <row r="1595" spans="5:5" x14ac:dyDescent="0.2">
      <c r="E1595" s="26"/>
    </row>
    <row r="1596" spans="5:5" x14ac:dyDescent="0.2">
      <c r="E1596" s="26"/>
    </row>
    <row r="1597" spans="5:5" x14ac:dyDescent="0.2">
      <c r="E1597" s="26"/>
    </row>
    <row r="1598" spans="5:5" x14ac:dyDescent="0.2">
      <c r="E1598" s="26"/>
    </row>
    <row r="1599" spans="5:5" x14ac:dyDescent="0.2">
      <c r="E1599" s="26"/>
    </row>
    <row r="1600" spans="5:5" x14ac:dyDescent="0.2">
      <c r="E1600" s="26"/>
    </row>
    <row r="1601" spans="5:5" x14ac:dyDescent="0.2">
      <c r="E1601" s="26"/>
    </row>
    <row r="1602" spans="5:5" x14ac:dyDescent="0.2">
      <c r="E1602" s="26"/>
    </row>
    <row r="1603" spans="5:5" x14ac:dyDescent="0.2">
      <c r="E1603" s="26"/>
    </row>
    <row r="1604" spans="5:5" x14ac:dyDescent="0.2">
      <c r="E1604" s="26"/>
    </row>
    <row r="1605" spans="5:5" x14ac:dyDescent="0.2">
      <c r="E1605" s="26"/>
    </row>
    <row r="1606" spans="5:5" x14ac:dyDescent="0.2">
      <c r="E1606" s="26"/>
    </row>
    <row r="1607" spans="5:5" x14ac:dyDescent="0.2">
      <c r="E1607" s="26"/>
    </row>
    <row r="1608" spans="5:5" x14ac:dyDescent="0.2">
      <c r="E1608" s="26"/>
    </row>
    <row r="1609" spans="5:5" x14ac:dyDescent="0.2">
      <c r="E1609" s="26"/>
    </row>
    <row r="1610" spans="5:5" x14ac:dyDescent="0.2">
      <c r="E1610" s="26"/>
    </row>
    <row r="1611" spans="5:5" x14ac:dyDescent="0.2">
      <c r="E1611" s="26"/>
    </row>
    <row r="1612" spans="5:5" x14ac:dyDescent="0.2">
      <c r="E1612" s="26"/>
    </row>
    <row r="1613" spans="5:5" x14ac:dyDescent="0.2">
      <c r="E1613" s="26"/>
    </row>
    <row r="1614" spans="5:5" x14ac:dyDescent="0.2">
      <c r="E1614" s="26"/>
    </row>
    <row r="1615" spans="5:5" x14ac:dyDescent="0.2">
      <c r="E1615" s="26"/>
    </row>
    <row r="1616" spans="5:5" x14ac:dyDescent="0.2">
      <c r="E1616" s="26"/>
    </row>
    <row r="1617" spans="5:5" x14ac:dyDescent="0.2">
      <c r="E1617" s="26"/>
    </row>
    <row r="1618" spans="5:5" x14ac:dyDescent="0.2">
      <c r="E1618" s="26"/>
    </row>
    <row r="1619" spans="5:5" x14ac:dyDescent="0.2">
      <c r="E1619" s="26"/>
    </row>
    <row r="1620" spans="5:5" x14ac:dyDescent="0.2">
      <c r="E1620" s="26"/>
    </row>
    <row r="1621" spans="5:5" x14ac:dyDescent="0.2">
      <c r="E1621" s="26"/>
    </row>
    <row r="1622" spans="5:5" x14ac:dyDescent="0.2">
      <c r="E1622" s="26"/>
    </row>
    <row r="1623" spans="5:5" x14ac:dyDescent="0.2">
      <c r="E1623" s="26"/>
    </row>
    <row r="1624" spans="5:5" x14ac:dyDescent="0.2">
      <c r="E1624" s="26"/>
    </row>
    <row r="1625" spans="5:5" x14ac:dyDescent="0.2">
      <c r="E1625" s="26"/>
    </row>
    <row r="1626" spans="5:5" x14ac:dyDescent="0.2">
      <c r="E1626" s="26"/>
    </row>
    <row r="1627" spans="5:5" x14ac:dyDescent="0.2">
      <c r="E1627" s="26"/>
    </row>
    <row r="1628" spans="5:5" x14ac:dyDescent="0.2">
      <c r="E1628" s="26"/>
    </row>
    <row r="1629" spans="5:5" x14ac:dyDescent="0.2">
      <c r="E1629" s="26"/>
    </row>
    <row r="1630" spans="5:5" x14ac:dyDescent="0.2">
      <c r="E1630" s="26"/>
    </row>
    <row r="1631" spans="5:5" x14ac:dyDescent="0.2">
      <c r="E1631" s="26"/>
    </row>
    <row r="1632" spans="5:5" x14ac:dyDescent="0.2">
      <c r="E1632" s="26"/>
    </row>
    <row r="1633" spans="5:5" x14ac:dyDescent="0.2">
      <c r="E1633" s="26"/>
    </row>
    <row r="1634" spans="5:5" x14ac:dyDescent="0.2">
      <c r="E1634" s="26"/>
    </row>
    <row r="1635" spans="5:5" x14ac:dyDescent="0.2">
      <c r="E1635" s="26"/>
    </row>
    <row r="1636" spans="5:5" x14ac:dyDescent="0.2">
      <c r="E1636" s="26"/>
    </row>
    <row r="1637" spans="5:5" x14ac:dyDescent="0.2">
      <c r="E1637" s="26"/>
    </row>
    <row r="1638" spans="5:5" x14ac:dyDescent="0.2">
      <c r="E1638" s="26"/>
    </row>
    <row r="1639" spans="5:5" x14ac:dyDescent="0.2">
      <c r="E1639" s="26"/>
    </row>
    <row r="1640" spans="5:5" x14ac:dyDescent="0.2">
      <c r="E1640" s="26"/>
    </row>
    <row r="1641" spans="5:5" x14ac:dyDescent="0.2">
      <c r="E1641" s="26"/>
    </row>
    <row r="1642" spans="5:5" x14ac:dyDescent="0.2">
      <c r="E1642" s="26"/>
    </row>
    <row r="1643" spans="5:5" x14ac:dyDescent="0.2">
      <c r="E1643" s="26"/>
    </row>
    <row r="1644" spans="5:5" x14ac:dyDescent="0.2">
      <c r="E1644" s="26"/>
    </row>
    <row r="1645" spans="5:5" x14ac:dyDescent="0.2">
      <c r="E1645" s="26"/>
    </row>
    <row r="1646" spans="5:5" x14ac:dyDescent="0.2">
      <c r="E1646" s="26"/>
    </row>
    <row r="1647" spans="5:5" x14ac:dyDescent="0.2">
      <c r="E1647" s="26"/>
    </row>
    <row r="1648" spans="5:5" x14ac:dyDescent="0.2">
      <c r="E1648" s="26"/>
    </row>
    <row r="1649" spans="5:5" x14ac:dyDescent="0.2">
      <c r="E1649" s="26"/>
    </row>
    <row r="1650" spans="5:5" x14ac:dyDescent="0.2">
      <c r="E1650" s="26"/>
    </row>
    <row r="1651" spans="5:5" x14ac:dyDescent="0.2">
      <c r="E1651" s="26"/>
    </row>
    <row r="1652" spans="5:5" x14ac:dyDescent="0.2">
      <c r="E1652" s="26"/>
    </row>
    <row r="1653" spans="5:5" x14ac:dyDescent="0.2">
      <c r="E1653" s="26"/>
    </row>
    <row r="1654" spans="5:5" x14ac:dyDescent="0.2">
      <c r="E1654" s="26"/>
    </row>
    <row r="1655" spans="5:5" x14ac:dyDescent="0.2">
      <c r="E1655" s="26"/>
    </row>
    <row r="1656" spans="5:5" x14ac:dyDescent="0.2">
      <c r="E1656" s="26"/>
    </row>
    <row r="1657" spans="5:5" x14ac:dyDescent="0.2">
      <c r="E1657" s="26"/>
    </row>
    <row r="1658" spans="5:5" x14ac:dyDescent="0.2">
      <c r="E1658" s="26"/>
    </row>
    <row r="1659" spans="5:5" x14ac:dyDescent="0.2">
      <c r="E1659" s="26"/>
    </row>
    <row r="1660" spans="5:5" x14ac:dyDescent="0.2">
      <c r="E1660" s="26"/>
    </row>
    <row r="1661" spans="5:5" x14ac:dyDescent="0.2">
      <c r="E1661" s="26"/>
    </row>
    <row r="1662" spans="5:5" x14ac:dyDescent="0.2">
      <c r="E1662" s="26"/>
    </row>
    <row r="1663" spans="5:5" x14ac:dyDescent="0.2">
      <c r="E1663" s="26"/>
    </row>
    <row r="1664" spans="5:5" x14ac:dyDescent="0.2">
      <c r="E1664" s="26"/>
    </row>
    <row r="1665" spans="5:5" x14ac:dyDescent="0.2">
      <c r="E1665" s="26"/>
    </row>
    <row r="1666" spans="5:5" x14ac:dyDescent="0.2">
      <c r="E1666" s="26"/>
    </row>
    <row r="1667" spans="5:5" x14ac:dyDescent="0.2">
      <c r="E1667" s="26"/>
    </row>
    <row r="1668" spans="5:5" x14ac:dyDescent="0.2">
      <c r="E1668" s="26"/>
    </row>
    <row r="1669" spans="5:5" x14ac:dyDescent="0.2">
      <c r="E1669" s="26"/>
    </row>
    <row r="1670" spans="5:5" x14ac:dyDescent="0.2">
      <c r="E1670" s="26"/>
    </row>
    <row r="1671" spans="5:5" x14ac:dyDescent="0.2">
      <c r="E1671" s="26"/>
    </row>
    <row r="1672" spans="5:5" x14ac:dyDescent="0.2">
      <c r="E1672" s="26"/>
    </row>
    <row r="1673" spans="5:5" x14ac:dyDescent="0.2">
      <c r="E1673" s="26"/>
    </row>
    <row r="1674" spans="5:5" x14ac:dyDescent="0.2">
      <c r="E1674" s="26"/>
    </row>
    <row r="1675" spans="5:5" x14ac:dyDescent="0.2">
      <c r="E1675" s="26"/>
    </row>
    <row r="1676" spans="5:5" x14ac:dyDescent="0.2">
      <c r="E1676" s="26"/>
    </row>
    <row r="1677" spans="5:5" x14ac:dyDescent="0.2">
      <c r="E1677" s="26"/>
    </row>
    <row r="1678" spans="5:5" x14ac:dyDescent="0.2">
      <c r="E1678" s="26"/>
    </row>
    <row r="1679" spans="5:5" x14ac:dyDescent="0.2">
      <c r="E1679" s="26"/>
    </row>
    <row r="1680" spans="5:5" x14ac:dyDescent="0.2">
      <c r="E1680" s="26"/>
    </row>
    <row r="1681" spans="5:5" x14ac:dyDescent="0.2">
      <c r="E1681" s="26"/>
    </row>
    <row r="1682" spans="5:5" x14ac:dyDescent="0.2">
      <c r="E1682" s="26"/>
    </row>
    <row r="1683" spans="5:5" x14ac:dyDescent="0.2">
      <c r="E1683" s="26"/>
    </row>
    <row r="1684" spans="5:5" x14ac:dyDescent="0.2">
      <c r="E1684" s="26"/>
    </row>
    <row r="1685" spans="5:5" x14ac:dyDescent="0.2">
      <c r="E1685" s="26"/>
    </row>
    <row r="1686" spans="5:5" x14ac:dyDescent="0.2">
      <c r="E1686" s="26"/>
    </row>
    <row r="1687" spans="5:5" x14ac:dyDescent="0.2">
      <c r="E1687" s="26"/>
    </row>
    <row r="1688" spans="5:5" x14ac:dyDescent="0.2">
      <c r="E1688" s="26"/>
    </row>
    <row r="1689" spans="5:5" x14ac:dyDescent="0.2">
      <c r="E1689" s="26"/>
    </row>
    <row r="1690" spans="5:5" x14ac:dyDescent="0.2">
      <c r="E1690" s="26"/>
    </row>
    <row r="1691" spans="5:5" x14ac:dyDescent="0.2">
      <c r="E1691" s="26"/>
    </row>
    <row r="1692" spans="5:5" x14ac:dyDescent="0.2">
      <c r="E1692" s="26"/>
    </row>
    <row r="1693" spans="5:5" x14ac:dyDescent="0.2">
      <c r="E1693" s="26"/>
    </row>
    <row r="1694" spans="5:5" x14ac:dyDescent="0.2">
      <c r="E1694" s="26"/>
    </row>
    <row r="1695" spans="5:5" x14ac:dyDescent="0.2">
      <c r="E1695" s="26"/>
    </row>
    <row r="1696" spans="5:5" x14ac:dyDescent="0.2">
      <c r="E1696" s="26"/>
    </row>
    <row r="1697" spans="5:5" x14ac:dyDescent="0.2">
      <c r="E1697" s="26"/>
    </row>
    <row r="1698" spans="5:5" x14ac:dyDescent="0.2">
      <c r="E1698" s="26"/>
    </row>
    <row r="1699" spans="5:5" x14ac:dyDescent="0.2">
      <c r="E1699" s="26"/>
    </row>
    <row r="1700" spans="5:5" x14ac:dyDescent="0.2">
      <c r="E1700" s="26"/>
    </row>
    <row r="1701" spans="5:5" x14ac:dyDescent="0.2">
      <c r="E1701" s="26"/>
    </row>
    <row r="1702" spans="5:5" x14ac:dyDescent="0.2">
      <c r="E1702" s="26"/>
    </row>
    <row r="1703" spans="5:5" x14ac:dyDescent="0.2">
      <c r="E1703" s="26"/>
    </row>
    <row r="1704" spans="5:5" x14ac:dyDescent="0.2">
      <c r="E1704" s="26"/>
    </row>
    <row r="1705" spans="5:5" x14ac:dyDescent="0.2">
      <c r="E1705" s="26"/>
    </row>
    <row r="1706" spans="5:5" x14ac:dyDescent="0.2">
      <c r="E1706" s="26"/>
    </row>
    <row r="1707" spans="5:5" x14ac:dyDescent="0.2">
      <c r="E1707" s="26"/>
    </row>
    <row r="1708" spans="5:5" x14ac:dyDescent="0.2">
      <c r="E1708" s="26"/>
    </row>
    <row r="1709" spans="5:5" x14ac:dyDescent="0.2">
      <c r="E1709" s="26"/>
    </row>
    <row r="1710" spans="5:5" x14ac:dyDescent="0.2">
      <c r="E1710" s="26"/>
    </row>
    <row r="1711" spans="5:5" x14ac:dyDescent="0.2">
      <c r="E1711" s="26"/>
    </row>
    <row r="1712" spans="5:5" x14ac:dyDescent="0.2">
      <c r="E1712" s="26"/>
    </row>
    <row r="1713" spans="5:5" x14ac:dyDescent="0.2">
      <c r="E1713" s="26"/>
    </row>
    <row r="1714" spans="5:5" x14ac:dyDescent="0.2">
      <c r="E1714" s="26"/>
    </row>
    <row r="1715" spans="5:5" x14ac:dyDescent="0.2">
      <c r="E1715" s="26"/>
    </row>
    <row r="1716" spans="5:5" x14ac:dyDescent="0.2">
      <c r="E1716" s="26"/>
    </row>
    <row r="1717" spans="5:5" x14ac:dyDescent="0.2">
      <c r="E1717" s="26"/>
    </row>
    <row r="1718" spans="5:5" x14ac:dyDescent="0.2">
      <c r="E1718" s="26"/>
    </row>
    <row r="1719" spans="5:5" x14ac:dyDescent="0.2">
      <c r="E1719" s="26"/>
    </row>
    <row r="1720" spans="5:5" x14ac:dyDescent="0.2">
      <c r="E1720" s="26"/>
    </row>
    <row r="1721" spans="5:5" x14ac:dyDescent="0.2">
      <c r="E1721" s="26"/>
    </row>
    <row r="1722" spans="5:5" x14ac:dyDescent="0.2">
      <c r="E1722" s="26"/>
    </row>
    <row r="1723" spans="5:5" x14ac:dyDescent="0.2">
      <c r="E1723" s="26"/>
    </row>
    <row r="1724" spans="5:5" x14ac:dyDescent="0.2">
      <c r="E1724" s="26"/>
    </row>
    <row r="1725" spans="5:5" x14ac:dyDescent="0.2">
      <c r="E1725" s="26"/>
    </row>
    <row r="1726" spans="5:5" x14ac:dyDescent="0.2">
      <c r="E1726" s="26"/>
    </row>
    <row r="1727" spans="5:5" x14ac:dyDescent="0.2">
      <c r="E1727" s="26"/>
    </row>
    <row r="1728" spans="5:5" x14ac:dyDescent="0.2">
      <c r="E1728" s="26"/>
    </row>
    <row r="1729" spans="5:5" x14ac:dyDescent="0.2">
      <c r="E1729" s="26"/>
    </row>
    <row r="1730" spans="5:5" x14ac:dyDescent="0.2">
      <c r="E1730" s="26"/>
    </row>
    <row r="1731" spans="5:5" x14ac:dyDescent="0.2">
      <c r="E1731" s="26"/>
    </row>
    <row r="1732" spans="5:5" x14ac:dyDescent="0.2">
      <c r="E1732" s="26"/>
    </row>
    <row r="1733" spans="5:5" x14ac:dyDescent="0.2">
      <c r="E1733" s="26"/>
    </row>
    <row r="1734" spans="5:5" x14ac:dyDescent="0.2">
      <c r="E1734" s="26"/>
    </row>
    <row r="1735" spans="5:5" x14ac:dyDescent="0.2">
      <c r="E1735" s="26"/>
    </row>
    <row r="1736" spans="5:5" x14ac:dyDescent="0.2">
      <c r="E1736" s="26"/>
    </row>
    <row r="1737" spans="5:5" x14ac:dyDescent="0.2">
      <c r="E1737" s="26"/>
    </row>
    <row r="1738" spans="5:5" x14ac:dyDescent="0.2">
      <c r="E1738" s="26"/>
    </row>
    <row r="1739" spans="5:5" x14ac:dyDescent="0.2">
      <c r="E1739" s="26"/>
    </row>
    <row r="1740" spans="5:5" x14ac:dyDescent="0.2">
      <c r="E1740" s="26"/>
    </row>
    <row r="1741" spans="5:5" x14ac:dyDescent="0.2">
      <c r="E1741" s="26"/>
    </row>
    <row r="1742" spans="5:5" x14ac:dyDescent="0.2">
      <c r="E1742" s="26"/>
    </row>
    <row r="1743" spans="5:5" x14ac:dyDescent="0.2">
      <c r="E1743" s="26"/>
    </row>
    <row r="1744" spans="5:5" x14ac:dyDescent="0.2">
      <c r="E1744" s="26"/>
    </row>
    <row r="1745" spans="5:5" x14ac:dyDescent="0.2">
      <c r="E1745" s="26"/>
    </row>
    <row r="1746" spans="5:5" x14ac:dyDescent="0.2">
      <c r="E1746" s="26"/>
    </row>
    <row r="1747" spans="5:5" x14ac:dyDescent="0.2">
      <c r="E1747" s="26"/>
    </row>
    <row r="1748" spans="5:5" x14ac:dyDescent="0.2">
      <c r="E1748" s="26"/>
    </row>
    <row r="1749" spans="5:5" x14ac:dyDescent="0.2">
      <c r="E1749" s="26"/>
    </row>
    <row r="1750" spans="5:5" x14ac:dyDescent="0.2">
      <c r="E1750" s="26"/>
    </row>
    <row r="1751" spans="5:5" x14ac:dyDescent="0.2">
      <c r="E1751" s="26"/>
    </row>
    <row r="1752" spans="5:5" x14ac:dyDescent="0.2">
      <c r="E1752" s="26"/>
    </row>
    <row r="1753" spans="5:5" x14ac:dyDescent="0.2">
      <c r="E1753" s="26"/>
    </row>
    <row r="1754" spans="5:5" x14ac:dyDescent="0.2">
      <c r="E1754" s="26"/>
    </row>
    <row r="1755" spans="5:5" x14ac:dyDescent="0.2">
      <c r="E1755" s="26"/>
    </row>
    <row r="1756" spans="5:5" x14ac:dyDescent="0.2">
      <c r="E1756" s="26"/>
    </row>
    <row r="1757" spans="5:5" x14ac:dyDescent="0.2">
      <c r="E1757" s="26"/>
    </row>
    <row r="1758" spans="5:5" x14ac:dyDescent="0.2">
      <c r="E1758" s="26"/>
    </row>
    <row r="1759" spans="5:5" x14ac:dyDescent="0.2">
      <c r="E1759" s="26"/>
    </row>
    <row r="1760" spans="5:5" x14ac:dyDescent="0.2">
      <c r="E1760" s="26"/>
    </row>
    <row r="1761" spans="5:5" x14ac:dyDescent="0.2">
      <c r="E1761" s="26"/>
    </row>
    <row r="1762" spans="5:5" x14ac:dyDescent="0.2">
      <c r="E1762" s="26"/>
    </row>
    <row r="1763" spans="5:5" x14ac:dyDescent="0.2">
      <c r="E1763" s="26"/>
    </row>
    <row r="1764" spans="5:5" x14ac:dyDescent="0.2">
      <c r="E1764" s="26"/>
    </row>
    <row r="1765" spans="5:5" x14ac:dyDescent="0.2">
      <c r="E1765" s="26"/>
    </row>
    <row r="1766" spans="5:5" x14ac:dyDescent="0.2">
      <c r="E1766" s="26"/>
    </row>
    <row r="1767" spans="5:5" x14ac:dyDescent="0.2">
      <c r="E1767" s="26"/>
    </row>
    <row r="1768" spans="5:5" x14ac:dyDescent="0.2">
      <c r="E1768" s="26"/>
    </row>
    <row r="1769" spans="5:5" x14ac:dyDescent="0.2">
      <c r="E1769" s="26"/>
    </row>
    <row r="1770" spans="5:5" x14ac:dyDescent="0.2">
      <c r="E1770" s="26"/>
    </row>
    <row r="1771" spans="5:5" x14ac:dyDescent="0.2">
      <c r="E1771" s="26"/>
    </row>
    <row r="1772" spans="5:5" x14ac:dyDescent="0.2">
      <c r="E1772" s="26"/>
    </row>
    <row r="1773" spans="5:5" x14ac:dyDescent="0.2">
      <c r="E1773" s="26"/>
    </row>
    <row r="1774" spans="5:5" x14ac:dyDescent="0.2">
      <c r="E1774" s="26"/>
    </row>
    <row r="1775" spans="5:5" x14ac:dyDescent="0.2">
      <c r="E1775" s="26"/>
    </row>
    <row r="1776" spans="5:5" x14ac:dyDescent="0.2">
      <c r="E1776" s="26"/>
    </row>
    <row r="1777" spans="5:5" x14ac:dyDescent="0.2">
      <c r="E1777" s="26"/>
    </row>
    <row r="1778" spans="5:5" x14ac:dyDescent="0.2">
      <c r="E1778" s="26"/>
    </row>
    <row r="1779" spans="5:5" x14ac:dyDescent="0.2">
      <c r="E1779" s="26"/>
    </row>
    <row r="1780" spans="5:5" x14ac:dyDescent="0.2">
      <c r="E1780" s="26"/>
    </row>
    <row r="1781" spans="5:5" x14ac:dyDescent="0.2">
      <c r="E1781" s="26"/>
    </row>
    <row r="1782" spans="5:5" x14ac:dyDescent="0.2">
      <c r="E1782" s="26"/>
    </row>
    <row r="1783" spans="5:5" x14ac:dyDescent="0.2">
      <c r="E1783" s="26"/>
    </row>
    <row r="1784" spans="5:5" x14ac:dyDescent="0.2">
      <c r="E1784" s="26"/>
    </row>
    <row r="1785" spans="5:5" x14ac:dyDescent="0.2">
      <c r="E1785" s="26"/>
    </row>
    <row r="1786" spans="5:5" x14ac:dyDescent="0.2">
      <c r="E1786" s="26"/>
    </row>
    <row r="1787" spans="5:5" x14ac:dyDescent="0.2">
      <c r="E1787" s="26"/>
    </row>
    <row r="1788" spans="5:5" x14ac:dyDescent="0.2">
      <c r="E1788" s="26"/>
    </row>
    <row r="1789" spans="5:5" x14ac:dyDescent="0.2">
      <c r="E1789" s="26"/>
    </row>
    <row r="1790" spans="5:5" x14ac:dyDescent="0.2">
      <c r="E1790" s="26"/>
    </row>
    <row r="1791" spans="5:5" x14ac:dyDescent="0.2">
      <c r="E1791" s="26"/>
    </row>
    <row r="1792" spans="5:5" x14ac:dyDescent="0.2">
      <c r="E1792" s="26"/>
    </row>
    <row r="1793" spans="5:5" x14ac:dyDescent="0.2">
      <c r="E1793" s="26"/>
    </row>
    <row r="1794" spans="5:5" x14ac:dyDescent="0.2">
      <c r="E1794" s="26"/>
    </row>
    <row r="1795" spans="5:5" x14ac:dyDescent="0.2">
      <c r="E1795" s="26"/>
    </row>
    <row r="1796" spans="5:5" x14ac:dyDescent="0.2">
      <c r="E1796" s="26"/>
    </row>
    <row r="1797" spans="5:5" x14ac:dyDescent="0.2">
      <c r="E1797" s="26"/>
    </row>
    <row r="1798" spans="5:5" x14ac:dyDescent="0.2">
      <c r="E1798" s="26"/>
    </row>
    <row r="1799" spans="5:5" x14ac:dyDescent="0.2">
      <c r="E1799" s="26"/>
    </row>
    <row r="1800" spans="5:5" x14ac:dyDescent="0.2">
      <c r="E1800" s="26"/>
    </row>
    <row r="1801" spans="5:5" x14ac:dyDescent="0.2">
      <c r="E1801" s="26"/>
    </row>
    <row r="1802" spans="5:5" x14ac:dyDescent="0.2">
      <c r="E1802" s="26"/>
    </row>
    <row r="1803" spans="5:5" x14ac:dyDescent="0.2">
      <c r="E1803" s="26"/>
    </row>
    <row r="1804" spans="5:5" x14ac:dyDescent="0.2">
      <c r="E1804" s="26"/>
    </row>
    <row r="1805" spans="5:5" x14ac:dyDescent="0.2">
      <c r="E1805" s="26"/>
    </row>
    <row r="1806" spans="5:5" x14ac:dyDescent="0.2">
      <c r="E1806" s="26"/>
    </row>
    <row r="1807" spans="5:5" x14ac:dyDescent="0.2">
      <c r="E1807" s="26"/>
    </row>
    <row r="1808" spans="5:5" x14ac:dyDescent="0.2">
      <c r="E1808" s="26"/>
    </row>
    <row r="1809" spans="5:5" x14ac:dyDescent="0.2">
      <c r="E1809" s="26"/>
    </row>
    <row r="1810" spans="5:5" x14ac:dyDescent="0.2">
      <c r="E1810" s="26"/>
    </row>
    <row r="1811" spans="5:5" x14ac:dyDescent="0.2">
      <c r="E1811" s="26"/>
    </row>
    <row r="1812" spans="5:5" x14ac:dyDescent="0.2">
      <c r="E1812" s="26"/>
    </row>
    <row r="1813" spans="5:5" x14ac:dyDescent="0.2">
      <c r="E1813" s="26"/>
    </row>
    <row r="1814" spans="5:5" x14ac:dyDescent="0.2">
      <c r="E1814" s="26"/>
    </row>
    <row r="1815" spans="5:5" x14ac:dyDescent="0.2">
      <c r="E1815" s="26"/>
    </row>
    <row r="1816" spans="5:5" x14ac:dyDescent="0.2">
      <c r="E1816" s="26"/>
    </row>
    <row r="1817" spans="5:5" x14ac:dyDescent="0.2">
      <c r="E1817" s="26"/>
    </row>
    <row r="1818" spans="5:5" x14ac:dyDescent="0.2">
      <c r="E1818" s="26"/>
    </row>
    <row r="1819" spans="5:5" x14ac:dyDescent="0.2">
      <c r="E1819" s="26"/>
    </row>
    <row r="1820" spans="5:5" x14ac:dyDescent="0.2">
      <c r="E1820" s="26"/>
    </row>
    <row r="1821" spans="5:5" x14ac:dyDescent="0.2">
      <c r="E1821" s="26"/>
    </row>
    <row r="1822" spans="5:5" x14ac:dyDescent="0.2">
      <c r="E1822" s="26"/>
    </row>
    <row r="1823" spans="5:5" x14ac:dyDescent="0.2">
      <c r="E1823" s="26"/>
    </row>
    <row r="1824" spans="5:5" x14ac:dyDescent="0.2">
      <c r="E1824" s="26"/>
    </row>
    <row r="1825" spans="5:5" x14ac:dyDescent="0.2">
      <c r="E1825" s="26"/>
    </row>
    <row r="1826" spans="5:5" x14ac:dyDescent="0.2">
      <c r="E1826" s="26"/>
    </row>
    <row r="1827" spans="5:5" x14ac:dyDescent="0.2">
      <c r="E1827" s="26"/>
    </row>
    <row r="1828" spans="5:5" x14ac:dyDescent="0.2">
      <c r="E1828" s="26"/>
    </row>
    <row r="1829" spans="5:5" x14ac:dyDescent="0.2">
      <c r="E1829" s="26"/>
    </row>
    <row r="1830" spans="5:5" x14ac:dyDescent="0.2">
      <c r="E1830" s="26"/>
    </row>
    <row r="1831" spans="5:5" x14ac:dyDescent="0.2">
      <c r="E1831" s="26"/>
    </row>
    <row r="1832" spans="5:5" x14ac:dyDescent="0.2">
      <c r="E1832" s="26"/>
    </row>
    <row r="1833" spans="5:5" x14ac:dyDescent="0.2">
      <c r="E1833" s="26"/>
    </row>
    <row r="1834" spans="5:5" x14ac:dyDescent="0.2">
      <c r="E1834" s="26"/>
    </row>
    <row r="1835" spans="5:5" x14ac:dyDescent="0.2">
      <c r="E1835" s="26"/>
    </row>
    <row r="1836" spans="5:5" x14ac:dyDescent="0.2">
      <c r="E1836" s="26"/>
    </row>
    <row r="1837" spans="5:5" x14ac:dyDescent="0.2">
      <c r="E1837" s="26"/>
    </row>
    <row r="1838" spans="5:5" x14ac:dyDescent="0.2">
      <c r="E1838" s="26"/>
    </row>
    <row r="1839" spans="5:5" x14ac:dyDescent="0.2">
      <c r="E1839" s="26"/>
    </row>
    <row r="1840" spans="5:5" x14ac:dyDescent="0.2">
      <c r="E1840" s="26"/>
    </row>
    <row r="1841" spans="5:5" x14ac:dyDescent="0.2">
      <c r="E1841" s="26"/>
    </row>
    <row r="1842" spans="5:5" x14ac:dyDescent="0.2">
      <c r="E1842" s="26"/>
    </row>
    <row r="1843" spans="5:5" x14ac:dyDescent="0.2">
      <c r="E1843" s="26"/>
    </row>
    <row r="1844" spans="5:5" x14ac:dyDescent="0.2">
      <c r="E1844" s="26"/>
    </row>
    <row r="1845" spans="5:5" x14ac:dyDescent="0.2">
      <c r="E1845" s="26"/>
    </row>
    <row r="1846" spans="5:5" x14ac:dyDescent="0.2">
      <c r="E1846" s="26"/>
    </row>
    <row r="1847" spans="5:5" x14ac:dyDescent="0.2">
      <c r="E1847" s="26"/>
    </row>
    <row r="1848" spans="5:5" x14ac:dyDescent="0.2">
      <c r="E1848" s="26"/>
    </row>
    <row r="1849" spans="5:5" x14ac:dyDescent="0.2">
      <c r="E1849" s="26"/>
    </row>
    <row r="1850" spans="5:5" x14ac:dyDescent="0.2">
      <c r="E1850" s="26"/>
    </row>
    <row r="1851" spans="5:5" x14ac:dyDescent="0.2">
      <c r="E1851" s="26"/>
    </row>
    <row r="1852" spans="5:5" x14ac:dyDescent="0.2">
      <c r="E1852" s="26"/>
    </row>
    <row r="1853" spans="5:5" x14ac:dyDescent="0.2">
      <c r="E1853" s="26"/>
    </row>
    <row r="1854" spans="5:5" x14ac:dyDescent="0.2">
      <c r="E1854" s="26"/>
    </row>
    <row r="1855" spans="5:5" x14ac:dyDescent="0.2">
      <c r="E1855" s="26"/>
    </row>
    <row r="1856" spans="5:5" x14ac:dyDescent="0.2">
      <c r="E1856" s="26"/>
    </row>
    <row r="1857" spans="5:5" x14ac:dyDescent="0.2">
      <c r="E1857" s="26"/>
    </row>
    <row r="1858" spans="5:5" x14ac:dyDescent="0.2">
      <c r="E1858" s="26"/>
    </row>
    <row r="1859" spans="5:5" x14ac:dyDescent="0.2">
      <c r="E1859" s="26"/>
    </row>
    <row r="1860" spans="5:5" x14ac:dyDescent="0.2">
      <c r="E1860" s="26"/>
    </row>
    <row r="1861" spans="5:5" x14ac:dyDescent="0.2">
      <c r="E1861" s="26"/>
    </row>
    <row r="1862" spans="5:5" x14ac:dyDescent="0.2">
      <c r="E1862" s="26"/>
    </row>
    <row r="1863" spans="5:5" x14ac:dyDescent="0.2">
      <c r="E1863" s="26"/>
    </row>
    <row r="1864" spans="5:5" x14ac:dyDescent="0.2">
      <c r="E1864" s="26"/>
    </row>
    <row r="1865" spans="5:5" x14ac:dyDescent="0.2">
      <c r="E1865" s="26"/>
    </row>
    <row r="1866" spans="5:5" x14ac:dyDescent="0.2">
      <c r="E1866" s="26"/>
    </row>
    <row r="1867" spans="5:5" x14ac:dyDescent="0.2">
      <c r="E1867" s="26"/>
    </row>
    <row r="1868" spans="5:5" x14ac:dyDescent="0.2">
      <c r="E1868" s="26"/>
    </row>
    <row r="1869" spans="5:5" x14ac:dyDescent="0.2">
      <c r="E1869" s="26"/>
    </row>
    <row r="1870" spans="5:5" x14ac:dyDescent="0.2">
      <c r="E1870" s="26"/>
    </row>
    <row r="1871" spans="5:5" x14ac:dyDescent="0.2">
      <c r="E1871" s="26"/>
    </row>
    <row r="1872" spans="5:5" x14ac:dyDescent="0.2">
      <c r="E1872" s="26"/>
    </row>
    <row r="1873" spans="5:5" x14ac:dyDescent="0.2">
      <c r="E1873" s="26"/>
    </row>
    <row r="1874" spans="5:5" x14ac:dyDescent="0.2">
      <c r="E1874" s="26"/>
    </row>
    <row r="1875" spans="5:5" x14ac:dyDescent="0.2">
      <c r="E1875" s="26"/>
    </row>
    <row r="1876" spans="5:5" x14ac:dyDescent="0.2">
      <c r="E1876" s="26"/>
    </row>
    <row r="1877" spans="5:5" x14ac:dyDescent="0.2">
      <c r="E1877" s="26"/>
    </row>
    <row r="1878" spans="5:5" x14ac:dyDescent="0.2">
      <c r="E1878" s="26"/>
    </row>
    <row r="1879" spans="5:5" x14ac:dyDescent="0.2">
      <c r="E1879" s="26"/>
    </row>
    <row r="1880" spans="5:5" x14ac:dyDescent="0.2">
      <c r="E1880" s="26"/>
    </row>
    <row r="1881" spans="5:5" x14ac:dyDescent="0.2">
      <c r="E1881" s="26"/>
    </row>
    <row r="1882" spans="5:5" x14ac:dyDescent="0.2">
      <c r="E1882" s="26"/>
    </row>
    <row r="1883" spans="5:5" x14ac:dyDescent="0.2">
      <c r="E1883" s="26"/>
    </row>
    <row r="1884" spans="5:5" x14ac:dyDescent="0.2">
      <c r="E1884" s="26"/>
    </row>
    <row r="1885" spans="5:5" x14ac:dyDescent="0.2">
      <c r="E1885" s="26"/>
    </row>
    <row r="1886" spans="5:5" x14ac:dyDescent="0.2">
      <c r="E1886" s="26"/>
    </row>
    <row r="1887" spans="5:5" x14ac:dyDescent="0.2">
      <c r="E1887" s="26"/>
    </row>
    <row r="1888" spans="5:5" x14ac:dyDescent="0.2">
      <c r="E1888" s="26"/>
    </row>
    <row r="1889" spans="5:5" x14ac:dyDescent="0.2">
      <c r="E1889" s="26"/>
    </row>
    <row r="1890" spans="5:5" x14ac:dyDescent="0.2">
      <c r="E1890" s="26"/>
    </row>
    <row r="1891" spans="5:5" x14ac:dyDescent="0.2">
      <c r="E1891" s="26"/>
    </row>
    <row r="1892" spans="5:5" x14ac:dyDescent="0.2">
      <c r="E1892" s="26"/>
    </row>
    <row r="1893" spans="5:5" x14ac:dyDescent="0.2">
      <c r="E1893" s="26"/>
    </row>
    <row r="1894" spans="5:5" x14ac:dyDescent="0.2">
      <c r="E1894" s="26"/>
    </row>
    <row r="1895" spans="5:5" x14ac:dyDescent="0.2">
      <c r="E1895" s="26"/>
    </row>
    <row r="1896" spans="5:5" x14ac:dyDescent="0.2">
      <c r="E1896" s="26"/>
    </row>
    <row r="1897" spans="5:5" x14ac:dyDescent="0.2">
      <c r="E1897" s="26"/>
    </row>
    <row r="1898" spans="5:5" x14ac:dyDescent="0.2">
      <c r="E1898" s="26"/>
    </row>
    <row r="1899" spans="5:5" x14ac:dyDescent="0.2">
      <c r="E1899" s="26"/>
    </row>
    <row r="1900" spans="5:5" x14ac:dyDescent="0.2">
      <c r="E1900" s="26"/>
    </row>
    <row r="1901" spans="5:5" x14ac:dyDescent="0.2">
      <c r="E1901" s="26"/>
    </row>
    <row r="1902" spans="5:5" x14ac:dyDescent="0.2">
      <c r="E1902" s="26"/>
    </row>
    <row r="1903" spans="5:5" x14ac:dyDescent="0.2">
      <c r="E1903" s="26"/>
    </row>
    <row r="1904" spans="5:5" x14ac:dyDescent="0.2">
      <c r="E1904" s="26"/>
    </row>
    <row r="1905" spans="5:5" x14ac:dyDescent="0.2">
      <c r="E1905" s="26"/>
    </row>
    <row r="1906" spans="5:5" x14ac:dyDescent="0.2">
      <c r="E1906" s="26"/>
    </row>
    <row r="1907" spans="5:5" x14ac:dyDescent="0.2">
      <c r="E1907" s="26"/>
    </row>
    <row r="1908" spans="5:5" x14ac:dyDescent="0.2">
      <c r="E1908" s="26"/>
    </row>
    <row r="1909" spans="5:5" x14ac:dyDescent="0.2">
      <c r="E1909" s="26"/>
    </row>
    <row r="1910" spans="5:5" x14ac:dyDescent="0.2">
      <c r="E1910" s="26"/>
    </row>
    <row r="1911" spans="5:5" x14ac:dyDescent="0.2">
      <c r="E1911" s="26"/>
    </row>
    <row r="1912" spans="5:5" x14ac:dyDescent="0.2">
      <c r="E1912" s="26"/>
    </row>
    <row r="1913" spans="5:5" x14ac:dyDescent="0.2">
      <c r="E1913" s="26"/>
    </row>
    <row r="1914" spans="5:5" x14ac:dyDescent="0.2">
      <c r="E1914" s="26"/>
    </row>
    <row r="1915" spans="5:5" x14ac:dyDescent="0.2">
      <c r="E1915" s="26"/>
    </row>
    <row r="1916" spans="5:5" x14ac:dyDescent="0.2">
      <c r="E1916" s="26"/>
    </row>
    <row r="1917" spans="5:5" x14ac:dyDescent="0.2">
      <c r="E1917" s="26"/>
    </row>
    <row r="1918" spans="5:5" x14ac:dyDescent="0.2">
      <c r="E1918" s="26"/>
    </row>
    <row r="1919" spans="5:5" x14ac:dyDescent="0.2">
      <c r="E1919" s="26"/>
    </row>
    <row r="1920" spans="5:5" x14ac:dyDescent="0.2">
      <c r="E1920" s="26"/>
    </row>
    <row r="1921" spans="5:5" x14ac:dyDescent="0.2">
      <c r="E1921" s="26"/>
    </row>
    <row r="1922" spans="5:5" x14ac:dyDescent="0.2">
      <c r="E1922" s="26"/>
    </row>
    <row r="1923" spans="5:5" x14ac:dyDescent="0.2">
      <c r="E1923" s="26"/>
    </row>
    <row r="1924" spans="5:5" x14ac:dyDescent="0.2">
      <c r="E1924" s="26"/>
    </row>
    <row r="1925" spans="5:5" x14ac:dyDescent="0.2">
      <c r="E1925" s="26"/>
    </row>
    <row r="1926" spans="5:5" x14ac:dyDescent="0.2">
      <c r="E1926" s="26"/>
    </row>
    <row r="1927" spans="5:5" x14ac:dyDescent="0.2">
      <c r="E1927" s="26"/>
    </row>
    <row r="1928" spans="5:5" x14ac:dyDescent="0.2">
      <c r="E1928" s="26"/>
    </row>
    <row r="1929" spans="5:5" x14ac:dyDescent="0.2">
      <c r="E1929" s="26"/>
    </row>
    <row r="1930" spans="5:5" x14ac:dyDescent="0.2">
      <c r="E1930" s="26"/>
    </row>
    <row r="1931" spans="5:5" x14ac:dyDescent="0.2">
      <c r="E1931" s="26"/>
    </row>
    <row r="1932" spans="5:5" x14ac:dyDescent="0.2">
      <c r="E1932" s="26"/>
    </row>
    <row r="1933" spans="5:5" x14ac:dyDescent="0.2">
      <c r="E1933" s="26"/>
    </row>
    <row r="1934" spans="5:5" x14ac:dyDescent="0.2">
      <c r="E1934" s="26"/>
    </row>
    <row r="1935" spans="5:5" x14ac:dyDescent="0.2">
      <c r="E1935" s="26"/>
    </row>
    <row r="1936" spans="5:5" x14ac:dyDescent="0.2">
      <c r="E1936" s="26"/>
    </row>
    <row r="1937" spans="5:5" x14ac:dyDescent="0.2">
      <c r="E1937" s="26"/>
    </row>
    <row r="1938" spans="5:5" x14ac:dyDescent="0.2">
      <c r="E1938" s="26"/>
    </row>
    <row r="1939" spans="5:5" x14ac:dyDescent="0.2">
      <c r="E1939" s="26"/>
    </row>
    <row r="1940" spans="5:5" x14ac:dyDescent="0.2">
      <c r="E1940" s="26"/>
    </row>
    <row r="1941" spans="5:5" x14ac:dyDescent="0.2">
      <c r="E1941" s="26"/>
    </row>
    <row r="1942" spans="5:5" x14ac:dyDescent="0.2">
      <c r="E1942" s="26"/>
    </row>
    <row r="1943" spans="5:5" x14ac:dyDescent="0.2">
      <c r="E1943" s="26"/>
    </row>
    <row r="1944" spans="5:5" x14ac:dyDescent="0.2">
      <c r="E1944" s="26"/>
    </row>
    <row r="1945" spans="5:5" x14ac:dyDescent="0.2">
      <c r="E1945" s="26"/>
    </row>
    <row r="1946" spans="5:5" x14ac:dyDescent="0.2">
      <c r="E1946" s="26"/>
    </row>
    <row r="1947" spans="5:5" x14ac:dyDescent="0.2">
      <c r="E1947" s="26"/>
    </row>
    <row r="1948" spans="5:5" x14ac:dyDescent="0.2">
      <c r="E1948" s="26"/>
    </row>
    <row r="1949" spans="5:5" x14ac:dyDescent="0.2">
      <c r="E1949" s="26"/>
    </row>
    <row r="1950" spans="5:5" x14ac:dyDescent="0.2">
      <c r="E1950" s="26"/>
    </row>
    <row r="1951" spans="5:5" x14ac:dyDescent="0.2">
      <c r="E1951" s="26"/>
    </row>
    <row r="1952" spans="5:5" x14ac:dyDescent="0.2">
      <c r="E1952" s="26"/>
    </row>
    <row r="1953" spans="5:5" x14ac:dyDescent="0.2">
      <c r="E1953" s="26"/>
    </row>
    <row r="1954" spans="5:5" x14ac:dyDescent="0.2">
      <c r="E1954" s="26"/>
    </row>
    <row r="1955" spans="5:5" x14ac:dyDescent="0.2">
      <c r="E1955" s="26"/>
    </row>
    <row r="1956" spans="5:5" x14ac:dyDescent="0.2">
      <c r="E1956" s="26"/>
    </row>
    <row r="1957" spans="5:5" x14ac:dyDescent="0.2">
      <c r="E1957" s="26"/>
    </row>
    <row r="1958" spans="5:5" x14ac:dyDescent="0.2">
      <c r="E1958" s="26"/>
    </row>
    <row r="1959" spans="5:5" x14ac:dyDescent="0.2">
      <c r="E1959" s="26"/>
    </row>
    <row r="1960" spans="5:5" x14ac:dyDescent="0.2">
      <c r="E1960" s="26"/>
    </row>
    <row r="1961" spans="5:5" x14ac:dyDescent="0.2">
      <c r="E1961" s="26"/>
    </row>
    <row r="1962" spans="5:5" x14ac:dyDescent="0.2">
      <c r="E1962" s="26"/>
    </row>
    <row r="1963" spans="5:5" x14ac:dyDescent="0.2">
      <c r="E1963" s="26"/>
    </row>
    <row r="1964" spans="5:5" x14ac:dyDescent="0.2">
      <c r="E1964" s="26"/>
    </row>
    <row r="1965" spans="5:5" x14ac:dyDescent="0.2">
      <c r="E1965" s="26"/>
    </row>
    <row r="1966" spans="5:5" x14ac:dyDescent="0.2">
      <c r="E1966" s="26"/>
    </row>
    <row r="1967" spans="5:5" x14ac:dyDescent="0.2">
      <c r="E1967" s="26"/>
    </row>
    <row r="1968" spans="5:5" x14ac:dyDescent="0.2">
      <c r="E1968" s="26"/>
    </row>
    <row r="1969" spans="5:5" x14ac:dyDescent="0.2">
      <c r="E1969" s="26"/>
    </row>
    <row r="1970" spans="5:5" x14ac:dyDescent="0.2">
      <c r="E1970" s="26"/>
    </row>
    <row r="1971" spans="5:5" x14ac:dyDescent="0.2">
      <c r="E1971" s="26"/>
    </row>
    <row r="1972" spans="5:5" x14ac:dyDescent="0.2">
      <c r="E1972" s="26"/>
    </row>
    <row r="1973" spans="5:5" x14ac:dyDescent="0.2">
      <c r="E1973" s="26"/>
    </row>
    <row r="1974" spans="5:5" x14ac:dyDescent="0.2">
      <c r="E1974" s="26"/>
    </row>
    <row r="1975" spans="5:5" x14ac:dyDescent="0.2">
      <c r="E1975" s="26"/>
    </row>
    <row r="1976" spans="5:5" x14ac:dyDescent="0.2">
      <c r="E1976" s="26"/>
    </row>
    <row r="1977" spans="5:5" x14ac:dyDescent="0.2">
      <c r="E1977" s="26"/>
    </row>
    <row r="1978" spans="5:5" x14ac:dyDescent="0.2">
      <c r="E1978" s="26"/>
    </row>
    <row r="1979" spans="5:5" x14ac:dyDescent="0.2">
      <c r="E1979" s="26"/>
    </row>
    <row r="1980" spans="5:5" x14ac:dyDescent="0.2">
      <c r="E1980" s="26"/>
    </row>
    <row r="1981" spans="5:5" x14ac:dyDescent="0.2">
      <c r="E1981" s="26"/>
    </row>
    <row r="1982" spans="5:5" x14ac:dyDescent="0.2">
      <c r="E1982" s="26"/>
    </row>
    <row r="1983" spans="5:5" x14ac:dyDescent="0.2">
      <c r="E1983" s="26"/>
    </row>
    <row r="1984" spans="5:5" x14ac:dyDescent="0.2">
      <c r="E1984" s="26"/>
    </row>
    <row r="1985" spans="5:5" x14ac:dyDescent="0.2">
      <c r="E1985" s="26"/>
    </row>
    <row r="1986" spans="5:5" x14ac:dyDescent="0.2">
      <c r="E1986" s="26"/>
    </row>
    <row r="1987" spans="5:5" x14ac:dyDescent="0.2">
      <c r="E1987" s="26"/>
    </row>
    <row r="1988" spans="5:5" x14ac:dyDescent="0.2">
      <c r="E1988" s="26"/>
    </row>
    <row r="1989" spans="5:5" x14ac:dyDescent="0.2">
      <c r="E1989" s="26"/>
    </row>
    <row r="1990" spans="5:5" x14ac:dyDescent="0.2">
      <c r="E1990" s="26"/>
    </row>
    <row r="1991" spans="5:5" x14ac:dyDescent="0.2">
      <c r="E1991" s="26"/>
    </row>
    <row r="1992" spans="5:5" x14ac:dyDescent="0.2">
      <c r="E1992" s="26"/>
    </row>
    <row r="1993" spans="5:5" x14ac:dyDescent="0.2">
      <c r="E1993" s="26"/>
    </row>
    <row r="1994" spans="5:5" x14ac:dyDescent="0.2">
      <c r="E1994" s="26"/>
    </row>
    <row r="1995" spans="5:5" x14ac:dyDescent="0.2">
      <c r="E1995" s="26"/>
    </row>
    <row r="1996" spans="5:5" x14ac:dyDescent="0.2">
      <c r="E1996" s="26"/>
    </row>
    <row r="1997" spans="5:5" x14ac:dyDescent="0.2">
      <c r="E1997" s="26"/>
    </row>
    <row r="1998" spans="5:5" x14ac:dyDescent="0.2">
      <c r="E1998" s="26"/>
    </row>
    <row r="1999" spans="5:5" x14ac:dyDescent="0.2">
      <c r="E1999" s="26"/>
    </row>
    <row r="2000" spans="5:5" x14ac:dyDescent="0.2">
      <c r="E2000" s="26"/>
    </row>
    <row r="2001" spans="5:5" x14ac:dyDescent="0.2">
      <c r="E2001" s="26"/>
    </row>
    <row r="2002" spans="5:5" x14ac:dyDescent="0.2">
      <c r="E2002" s="26"/>
    </row>
    <row r="2003" spans="5:5" x14ac:dyDescent="0.2">
      <c r="E2003" s="26"/>
    </row>
    <row r="2004" spans="5:5" x14ac:dyDescent="0.2">
      <c r="E2004" s="26"/>
    </row>
    <row r="2005" spans="5:5" x14ac:dyDescent="0.2">
      <c r="E2005" s="26"/>
    </row>
    <row r="2006" spans="5:5" x14ac:dyDescent="0.2">
      <c r="E2006" s="26"/>
    </row>
    <row r="2007" spans="5:5" x14ac:dyDescent="0.2">
      <c r="E2007" s="26"/>
    </row>
    <row r="2008" spans="5:5" x14ac:dyDescent="0.2">
      <c r="E2008" s="26"/>
    </row>
    <row r="2009" spans="5:5" x14ac:dyDescent="0.2">
      <c r="E2009" s="26"/>
    </row>
    <row r="2010" spans="5:5" x14ac:dyDescent="0.2">
      <c r="E2010" s="26"/>
    </row>
    <row r="2011" spans="5:5" x14ac:dyDescent="0.2">
      <c r="E2011" s="26"/>
    </row>
    <row r="2012" spans="5:5" x14ac:dyDescent="0.2">
      <c r="E2012" s="26"/>
    </row>
    <row r="2013" spans="5:5" x14ac:dyDescent="0.2">
      <c r="E2013" s="26"/>
    </row>
    <row r="2014" spans="5:5" x14ac:dyDescent="0.2">
      <c r="E2014" s="26"/>
    </row>
    <row r="2015" spans="5:5" x14ac:dyDescent="0.2">
      <c r="E2015" s="26"/>
    </row>
    <row r="2016" spans="5:5" x14ac:dyDescent="0.2">
      <c r="E2016" s="26"/>
    </row>
    <row r="2017" spans="5:5" x14ac:dyDescent="0.2">
      <c r="E2017" s="26"/>
    </row>
    <row r="2018" spans="5:5" x14ac:dyDescent="0.2">
      <c r="E2018" s="26"/>
    </row>
    <row r="2019" spans="5:5" x14ac:dyDescent="0.2">
      <c r="E2019" s="26"/>
    </row>
    <row r="2020" spans="5:5" x14ac:dyDescent="0.2">
      <c r="E2020" s="26"/>
    </row>
    <row r="2021" spans="5:5" x14ac:dyDescent="0.2">
      <c r="E2021" s="26"/>
    </row>
    <row r="2022" spans="5:5" x14ac:dyDescent="0.2">
      <c r="E2022" s="26"/>
    </row>
    <row r="2023" spans="5:5" x14ac:dyDescent="0.2">
      <c r="E2023" s="26"/>
    </row>
    <row r="2024" spans="5:5" x14ac:dyDescent="0.2">
      <c r="E2024" s="26"/>
    </row>
    <row r="2025" spans="5:5" x14ac:dyDescent="0.2">
      <c r="E2025" s="26"/>
    </row>
    <row r="2026" spans="5:5" x14ac:dyDescent="0.2">
      <c r="E2026" s="26"/>
    </row>
    <row r="2027" spans="5:5" x14ac:dyDescent="0.2">
      <c r="E2027" s="26"/>
    </row>
    <row r="2028" spans="5:5" x14ac:dyDescent="0.2">
      <c r="E2028" s="26"/>
    </row>
    <row r="2029" spans="5:5" x14ac:dyDescent="0.2">
      <c r="E2029" s="26"/>
    </row>
    <row r="2030" spans="5:5" x14ac:dyDescent="0.2">
      <c r="E2030" s="26"/>
    </row>
    <row r="2031" spans="5:5" x14ac:dyDescent="0.2">
      <c r="E2031" s="26"/>
    </row>
    <row r="2032" spans="5:5" x14ac:dyDescent="0.2">
      <c r="E2032" s="26"/>
    </row>
    <row r="2033" spans="5:5" x14ac:dyDescent="0.2">
      <c r="E2033" s="26"/>
    </row>
    <row r="2034" spans="5:5" x14ac:dyDescent="0.2">
      <c r="E2034" s="26"/>
    </row>
    <row r="2035" spans="5:5" x14ac:dyDescent="0.2">
      <c r="E2035" s="26"/>
    </row>
    <row r="2036" spans="5:5" x14ac:dyDescent="0.2">
      <c r="E2036" s="26"/>
    </row>
    <row r="2037" spans="5:5" x14ac:dyDescent="0.2">
      <c r="E2037" s="26"/>
    </row>
    <row r="2038" spans="5:5" x14ac:dyDescent="0.2">
      <c r="E2038" s="26"/>
    </row>
    <row r="2039" spans="5:5" x14ac:dyDescent="0.2">
      <c r="E2039" s="26"/>
    </row>
    <row r="2040" spans="5:5" x14ac:dyDescent="0.2">
      <c r="E2040" s="26"/>
    </row>
    <row r="2041" spans="5:5" x14ac:dyDescent="0.2">
      <c r="E2041" s="26"/>
    </row>
    <row r="2042" spans="5:5" x14ac:dyDescent="0.2">
      <c r="E2042" s="26"/>
    </row>
    <row r="2043" spans="5:5" x14ac:dyDescent="0.2">
      <c r="E2043" s="26"/>
    </row>
    <row r="2044" spans="5:5" x14ac:dyDescent="0.2">
      <c r="E2044" s="26"/>
    </row>
    <row r="2045" spans="5:5" x14ac:dyDescent="0.2">
      <c r="E2045" s="26"/>
    </row>
    <row r="2046" spans="5:5" x14ac:dyDescent="0.2">
      <c r="E2046" s="26"/>
    </row>
    <row r="2047" spans="5:5" x14ac:dyDescent="0.2">
      <c r="E2047" s="26"/>
    </row>
    <row r="2048" spans="5:5" x14ac:dyDescent="0.2">
      <c r="E2048" s="26"/>
    </row>
    <row r="2049" spans="5:5" x14ac:dyDescent="0.2">
      <c r="E2049" s="26"/>
    </row>
    <row r="2050" spans="5:5" x14ac:dyDescent="0.2">
      <c r="E2050" s="26"/>
    </row>
    <row r="2051" spans="5:5" x14ac:dyDescent="0.2">
      <c r="E2051" s="26"/>
    </row>
    <row r="2052" spans="5:5" x14ac:dyDescent="0.2">
      <c r="E2052" s="26"/>
    </row>
    <row r="2053" spans="5:5" x14ac:dyDescent="0.2">
      <c r="E2053" s="26"/>
    </row>
    <row r="2054" spans="5:5" x14ac:dyDescent="0.2">
      <c r="E2054" s="26"/>
    </row>
    <row r="2055" spans="5:5" x14ac:dyDescent="0.2">
      <c r="E2055" s="26"/>
    </row>
    <row r="2056" spans="5:5" x14ac:dyDescent="0.2">
      <c r="E2056" s="26"/>
    </row>
    <row r="2057" spans="5:5" x14ac:dyDescent="0.2">
      <c r="E2057" s="26"/>
    </row>
    <row r="2058" spans="5:5" x14ac:dyDescent="0.2">
      <c r="E2058" s="26"/>
    </row>
    <row r="2059" spans="5:5" x14ac:dyDescent="0.2">
      <c r="E2059" s="26"/>
    </row>
    <row r="2060" spans="5:5" x14ac:dyDescent="0.2">
      <c r="E2060" s="26"/>
    </row>
    <row r="2061" spans="5:5" x14ac:dyDescent="0.2">
      <c r="E2061" s="26"/>
    </row>
    <row r="2062" spans="5:5" x14ac:dyDescent="0.2">
      <c r="E2062" s="26"/>
    </row>
    <row r="2063" spans="5:5" x14ac:dyDescent="0.2">
      <c r="E2063" s="26"/>
    </row>
    <row r="2064" spans="5:5" x14ac:dyDescent="0.2">
      <c r="E2064" s="26"/>
    </row>
    <row r="2065" spans="5:5" x14ac:dyDescent="0.2">
      <c r="E2065" s="26"/>
    </row>
    <row r="2066" spans="5:5" x14ac:dyDescent="0.2">
      <c r="E2066" s="26"/>
    </row>
    <row r="2067" spans="5:5" x14ac:dyDescent="0.2">
      <c r="E2067" s="26"/>
    </row>
    <row r="2068" spans="5:5" x14ac:dyDescent="0.2">
      <c r="E2068" s="26"/>
    </row>
    <row r="2069" spans="5:5" x14ac:dyDescent="0.2">
      <c r="E2069" s="26"/>
    </row>
    <row r="2070" spans="5:5" x14ac:dyDescent="0.2">
      <c r="E2070" s="26"/>
    </row>
    <row r="2071" spans="5:5" x14ac:dyDescent="0.2">
      <c r="E2071" s="26"/>
    </row>
    <row r="2072" spans="5:5" x14ac:dyDescent="0.2">
      <c r="E2072" s="26"/>
    </row>
    <row r="2073" spans="5:5" x14ac:dyDescent="0.2">
      <c r="E2073" s="26"/>
    </row>
    <row r="2074" spans="5:5" x14ac:dyDescent="0.2">
      <c r="E2074" s="26"/>
    </row>
    <row r="2075" spans="5:5" x14ac:dyDescent="0.2">
      <c r="E2075" s="26"/>
    </row>
    <row r="2076" spans="5:5" x14ac:dyDescent="0.2">
      <c r="E2076" s="26"/>
    </row>
    <row r="2077" spans="5:5" x14ac:dyDescent="0.2">
      <c r="E2077" s="26"/>
    </row>
    <row r="2078" spans="5:5" x14ac:dyDescent="0.2">
      <c r="E2078" s="26"/>
    </row>
    <row r="2079" spans="5:5" x14ac:dyDescent="0.2">
      <c r="E2079" s="26"/>
    </row>
    <row r="2080" spans="5:5" x14ac:dyDescent="0.2">
      <c r="E2080" s="26"/>
    </row>
    <row r="2081" spans="5:5" x14ac:dyDescent="0.2">
      <c r="E2081" s="26"/>
    </row>
    <row r="2082" spans="5:5" x14ac:dyDescent="0.2">
      <c r="E2082" s="26"/>
    </row>
    <row r="2083" spans="5:5" x14ac:dyDescent="0.2">
      <c r="E2083" s="26"/>
    </row>
    <row r="2084" spans="5:5" x14ac:dyDescent="0.2">
      <c r="E2084" s="26"/>
    </row>
    <row r="2085" spans="5:5" x14ac:dyDescent="0.2">
      <c r="E2085" s="26"/>
    </row>
    <row r="2086" spans="5:5" x14ac:dyDescent="0.2">
      <c r="E2086" s="26"/>
    </row>
    <row r="2087" spans="5:5" x14ac:dyDescent="0.2">
      <c r="E2087" s="26"/>
    </row>
    <row r="2088" spans="5:5" x14ac:dyDescent="0.2">
      <c r="E2088" s="26"/>
    </row>
    <row r="2089" spans="5:5" x14ac:dyDescent="0.2">
      <c r="E2089" s="26"/>
    </row>
    <row r="2090" spans="5:5" x14ac:dyDescent="0.2">
      <c r="E2090" s="26"/>
    </row>
    <row r="2091" spans="5:5" x14ac:dyDescent="0.2">
      <c r="E2091" s="26"/>
    </row>
    <row r="2092" spans="5:5" x14ac:dyDescent="0.2">
      <c r="E2092" s="26"/>
    </row>
    <row r="2093" spans="5:5" x14ac:dyDescent="0.2">
      <c r="E2093" s="26"/>
    </row>
    <row r="2094" spans="5:5" x14ac:dyDescent="0.2">
      <c r="E2094" s="26"/>
    </row>
    <row r="2095" spans="5:5" x14ac:dyDescent="0.2">
      <c r="E2095" s="26"/>
    </row>
    <row r="2096" spans="5:5" x14ac:dyDescent="0.2">
      <c r="E2096" s="26"/>
    </row>
    <row r="2097" spans="5:5" x14ac:dyDescent="0.2">
      <c r="E2097" s="26"/>
    </row>
    <row r="2098" spans="5:5" x14ac:dyDescent="0.2">
      <c r="E2098" s="26"/>
    </row>
    <row r="2099" spans="5:5" x14ac:dyDescent="0.2">
      <c r="E2099" s="26"/>
    </row>
    <row r="2100" spans="5:5" x14ac:dyDescent="0.2">
      <c r="E2100" s="26"/>
    </row>
    <row r="2101" spans="5:5" x14ac:dyDescent="0.2">
      <c r="E2101" s="26"/>
    </row>
    <row r="2102" spans="5:5" x14ac:dyDescent="0.2">
      <c r="E2102" s="26"/>
    </row>
    <row r="2103" spans="5:5" x14ac:dyDescent="0.2">
      <c r="E2103" s="26"/>
    </row>
    <row r="2104" spans="5:5" x14ac:dyDescent="0.2">
      <c r="E2104" s="26"/>
    </row>
    <row r="2105" spans="5:5" x14ac:dyDescent="0.2">
      <c r="E2105" s="26"/>
    </row>
    <row r="2106" spans="5:5" x14ac:dyDescent="0.2">
      <c r="E2106" s="26"/>
    </row>
    <row r="2107" spans="5:5" x14ac:dyDescent="0.2">
      <c r="E2107" s="26"/>
    </row>
    <row r="2108" spans="5:5" x14ac:dyDescent="0.2">
      <c r="E2108" s="26"/>
    </row>
    <row r="2109" spans="5:5" x14ac:dyDescent="0.2">
      <c r="E2109" s="26"/>
    </row>
    <row r="2110" spans="5:5" x14ac:dyDescent="0.2">
      <c r="E2110" s="26"/>
    </row>
    <row r="2111" spans="5:5" x14ac:dyDescent="0.2">
      <c r="E2111" s="26"/>
    </row>
    <row r="2112" spans="5:5" x14ac:dyDescent="0.2">
      <c r="E2112" s="26"/>
    </row>
    <row r="2113" spans="5:5" x14ac:dyDescent="0.2">
      <c r="E2113" s="26"/>
    </row>
    <row r="2114" spans="5:5" x14ac:dyDescent="0.2">
      <c r="E2114" s="26"/>
    </row>
    <row r="2115" spans="5:5" x14ac:dyDescent="0.2">
      <c r="E2115" s="26"/>
    </row>
    <row r="2116" spans="5:5" x14ac:dyDescent="0.2">
      <c r="E2116" s="26"/>
    </row>
    <row r="2117" spans="5:5" x14ac:dyDescent="0.2">
      <c r="E2117" s="26"/>
    </row>
    <row r="2118" spans="5:5" x14ac:dyDescent="0.2">
      <c r="E2118" s="26"/>
    </row>
    <row r="2119" spans="5:5" x14ac:dyDescent="0.2">
      <c r="E2119" s="26"/>
    </row>
    <row r="2120" spans="5:5" x14ac:dyDescent="0.2">
      <c r="E2120" s="26"/>
    </row>
    <row r="2121" spans="5:5" x14ac:dyDescent="0.2">
      <c r="E2121" s="26"/>
    </row>
    <row r="2122" spans="5:5" x14ac:dyDescent="0.2">
      <c r="E2122" s="26"/>
    </row>
    <row r="2123" spans="5:5" x14ac:dyDescent="0.2">
      <c r="E2123" s="26"/>
    </row>
    <row r="2124" spans="5:5" x14ac:dyDescent="0.2">
      <c r="E2124" s="26"/>
    </row>
    <row r="2125" spans="5:5" x14ac:dyDescent="0.2">
      <c r="E2125" s="26"/>
    </row>
    <row r="2126" spans="5:5" x14ac:dyDescent="0.2">
      <c r="E2126" s="26"/>
    </row>
    <row r="2127" spans="5:5" x14ac:dyDescent="0.2">
      <c r="E2127" s="26"/>
    </row>
    <row r="2128" spans="5:5" x14ac:dyDescent="0.2">
      <c r="E2128" s="26"/>
    </row>
    <row r="2129" spans="5:5" x14ac:dyDescent="0.2">
      <c r="E2129" s="26"/>
    </row>
    <row r="2130" spans="5:5" x14ac:dyDescent="0.2">
      <c r="E2130" s="26"/>
    </row>
    <row r="2131" spans="5:5" x14ac:dyDescent="0.2">
      <c r="E2131" s="26"/>
    </row>
    <row r="2132" spans="5:5" x14ac:dyDescent="0.2">
      <c r="E2132" s="26"/>
    </row>
    <row r="2133" spans="5:5" x14ac:dyDescent="0.2">
      <c r="E2133" s="26"/>
    </row>
    <row r="2134" spans="5:5" x14ac:dyDescent="0.2">
      <c r="E2134" s="26"/>
    </row>
    <row r="2135" spans="5:5" x14ac:dyDescent="0.2">
      <c r="E2135" s="26"/>
    </row>
    <row r="2136" spans="5:5" x14ac:dyDescent="0.2">
      <c r="E2136" s="26"/>
    </row>
    <row r="2137" spans="5:5" x14ac:dyDescent="0.2">
      <c r="E2137" s="26"/>
    </row>
    <row r="2138" spans="5:5" x14ac:dyDescent="0.2">
      <c r="E2138" s="26"/>
    </row>
    <row r="2139" spans="5:5" x14ac:dyDescent="0.2">
      <c r="E2139" s="26"/>
    </row>
    <row r="2140" spans="5:5" x14ac:dyDescent="0.2">
      <c r="E2140" s="26"/>
    </row>
    <row r="2141" spans="5:5" x14ac:dyDescent="0.2">
      <c r="E2141" s="26"/>
    </row>
    <row r="2142" spans="5:5" x14ac:dyDescent="0.2">
      <c r="E2142" s="26"/>
    </row>
    <row r="2143" spans="5:5" x14ac:dyDescent="0.2">
      <c r="E2143" s="26"/>
    </row>
    <row r="2144" spans="5:5" x14ac:dyDescent="0.2">
      <c r="E2144" s="26"/>
    </row>
    <row r="2145" spans="5:5" x14ac:dyDescent="0.2">
      <c r="E2145" s="26"/>
    </row>
    <row r="2146" spans="5:5" x14ac:dyDescent="0.2">
      <c r="E2146" s="26"/>
    </row>
    <row r="2147" spans="5:5" x14ac:dyDescent="0.2">
      <c r="E2147" s="26"/>
    </row>
    <row r="2148" spans="5:5" x14ac:dyDescent="0.2">
      <c r="E2148" s="26"/>
    </row>
    <row r="2149" spans="5:5" x14ac:dyDescent="0.2">
      <c r="E2149" s="26"/>
    </row>
    <row r="2150" spans="5:5" x14ac:dyDescent="0.2">
      <c r="E2150" s="26"/>
    </row>
    <row r="2151" spans="5:5" x14ac:dyDescent="0.2">
      <c r="E2151" s="26"/>
    </row>
    <row r="2152" spans="5:5" x14ac:dyDescent="0.2">
      <c r="E2152" s="26"/>
    </row>
    <row r="2153" spans="5:5" x14ac:dyDescent="0.2">
      <c r="E2153" s="26"/>
    </row>
    <row r="2154" spans="5:5" x14ac:dyDescent="0.2">
      <c r="E2154" s="26"/>
    </row>
    <row r="2155" spans="5:5" x14ac:dyDescent="0.2">
      <c r="E2155" s="26"/>
    </row>
    <row r="2156" spans="5:5" x14ac:dyDescent="0.2">
      <c r="E2156" s="26"/>
    </row>
    <row r="2157" spans="5:5" x14ac:dyDescent="0.2">
      <c r="E2157" s="26"/>
    </row>
    <row r="2158" spans="5:5" x14ac:dyDescent="0.2">
      <c r="E2158" s="26"/>
    </row>
    <row r="2159" spans="5:5" x14ac:dyDescent="0.2">
      <c r="E2159" s="26"/>
    </row>
    <row r="2160" spans="5:5" x14ac:dyDescent="0.2">
      <c r="E2160" s="26"/>
    </row>
    <row r="2161" spans="5:5" x14ac:dyDescent="0.2">
      <c r="E2161" s="26"/>
    </row>
    <row r="2162" spans="5:5" x14ac:dyDescent="0.2">
      <c r="E2162" s="26"/>
    </row>
    <row r="2163" spans="5:5" x14ac:dyDescent="0.2">
      <c r="E2163" s="26"/>
    </row>
    <row r="2164" spans="5:5" x14ac:dyDescent="0.2">
      <c r="E2164" s="26"/>
    </row>
    <row r="2165" spans="5:5" x14ac:dyDescent="0.2">
      <c r="E2165" s="26"/>
    </row>
    <row r="2166" spans="5:5" x14ac:dyDescent="0.2">
      <c r="E2166" s="26"/>
    </row>
    <row r="2167" spans="5:5" x14ac:dyDescent="0.2">
      <c r="E2167" s="26"/>
    </row>
    <row r="2168" spans="5:5" x14ac:dyDescent="0.2">
      <c r="E2168" s="26"/>
    </row>
    <row r="2169" spans="5:5" x14ac:dyDescent="0.2">
      <c r="E2169" s="26"/>
    </row>
    <row r="2170" spans="5:5" x14ac:dyDescent="0.2">
      <c r="E2170" s="26"/>
    </row>
    <row r="2171" spans="5:5" x14ac:dyDescent="0.2">
      <c r="E2171" s="26"/>
    </row>
    <row r="2172" spans="5:5" x14ac:dyDescent="0.2">
      <c r="E2172" s="26"/>
    </row>
    <row r="2173" spans="5:5" x14ac:dyDescent="0.2">
      <c r="E2173" s="26"/>
    </row>
    <row r="2174" spans="5:5" x14ac:dyDescent="0.2">
      <c r="E2174" s="26"/>
    </row>
    <row r="2175" spans="5:5" x14ac:dyDescent="0.2">
      <c r="E2175" s="26"/>
    </row>
    <row r="2176" spans="5:5" x14ac:dyDescent="0.2">
      <c r="E2176" s="26"/>
    </row>
    <row r="2177" spans="5:5" x14ac:dyDescent="0.2">
      <c r="E2177" s="26"/>
    </row>
    <row r="2178" spans="5:5" x14ac:dyDescent="0.2">
      <c r="E2178" s="26"/>
    </row>
    <row r="2179" spans="5:5" x14ac:dyDescent="0.2">
      <c r="E2179" s="26"/>
    </row>
    <row r="2180" spans="5:5" x14ac:dyDescent="0.2">
      <c r="E2180" s="26"/>
    </row>
    <row r="2181" spans="5:5" x14ac:dyDescent="0.2">
      <c r="E2181" s="26"/>
    </row>
    <row r="2182" spans="5:5" x14ac:dyDescent="0.2">
      <c r="E2182" s="26"/>
    </row>
    <row r="2183" spans="5:5" x14ac:dyDescent="0.2">
      <c r="E2183" s="26"/>
    </row>
    <row r="2184" spans="5:5" x14ac:dyDescent="0.2">
      <c r="E2184" s="26"/>
    </row>
    <row r="2185" spans="5:5" x14ac:dyDescent="0.2">
      <c r="E2185" s="26"/>
    </row>
    <row r="2186" spans="5:5" x14ac:dyDescent="0.2">
      <c r="E2186" s="26"/>
    </row>
    <row r="2187" spans="5:5" x14ac:dyDescent="0.2">
      <c r="E2187" s="26"/>
    </row>
    <row r="2188" spans="5:5" x14ac:dyDescent="0.2">
      <c r="E2188" s="26"/>
    </row>
    <row r="2189" spans="5:5" x14ac:dyDescent="0.2">
      <c r="E2189" s="26"/>
    </row>
    <row r="2190" spans="5:5" x14ac:dyDescent="0.2">
      <c r="E2190" s="26"/>
    </row>
    <row r="2191" spans="5:5" x14ac:dyDescent="0.2">
      <c r="E2191" s="26"/>
    </row>
    <row r="2192" spans="5:5" x14ac:dyDescent="0.2">
      <c r="E2192" s="26"/>
    </row>
    <row r="2193" spans="5:5" x14ac:dyDescent="0.2">
      <c r="E2193" s="26"/>
    </row>
    <row r="2194" spans="5:5" x14ac:dyDescent="0.2">
      <c r="E2194" s="26"/>
    </row>
    <row r="2195" spans="5:5" x14ac:dyDescent="0.2">
      <c r="E2195" s="26"/>
    </row>
    <row r="2196" spans="5:5" x14ac:dyDescent="0.2">
      <c r="E2196" s="26"/>
    </row>
    <row r="2197" spans="5:5" x14ac:dyDescent="0.2">
      <c r="E2197" s="26"/>
    </row>
    <row r="2198" spans="5:5" x14ac:dyDescent="0.2">
      <c r="E2198" s="26"/>
    </row>
    <row r="2199" spans="5:5" x14ac:dyDescent="0.2">
      <c r="E2199" s="26"/>
    </row>
    <row r="2200" spans="5:5" x14ac:dyDescent="0.2">
      <c r="E2200" s="26"/>
    </row>
    <row r="2201" spans="5:5" x14ac:dyDescent="0.2">
      <c r="E2201" s="26"/>
    </row>
    <row r="2202" spans="5:5" x14ac:dyDescent="0.2">
      <c r="E2202" s="26"/>
    </row>
    <row r="2203" spans="5:5" x14ac:dyDescent="0.2">
      <c r="E2203" s="26"/>
    </row>
    <row r="2204" spans="5:5" x14ac:dyDescent="0.2">
      <c r="E2204" s="26"/>
    </row>
    <row r="2205" spans="5:5" x14ac:dyDescent="0.2">
      <c r="E2205" s="26"/>
    </row>
    <row r="2206" spans="5:5" x14ac:dyDescent="0.2">
      <c r="E2206" s="26"/>
    </row>
    <row r="2207" spans="5:5" x14ac:dyDescent="0.2">
      <c r="E2207" s="26"/>
    </row>
    <row r="2208" spans="5:5" x14ac:dyDescent="0.2">
      <c r="E2208" s="26"/>
    </row>
    <row r="2209" spans="5:5" x14ac:dyDescent="0.2">
      <c r="E2209" s="26"/>
    </row>
    <row r="2210" spans="5:5" x14ac:dyDescent="0.2">
      <c r="E2210" s="26"/>
    </row>
    <row r="2211" spans="5:5" x14ac:dyDescent="0.2">
      <c r="E2211" s="26"/>
    </row>
    <row r="2212" spans="5:5" x14ac:dyDescent="0.2">
      <c r="E2212" s="26"/>
    </row>
    <row r="2213" spans="5:5" x14ac:dyDescent="0.2">
      <c r="E2213" s="26"/>
    </row>
    <row r="2214" spans="5:5" x14ac:dyDescent="0.2">
      <c r="E2214" s="26"/>
    </row>
    <row r="2215" spans="5:5" x14ac:dyDescent="0.2">
      <c r="E2215" s="26"/>
    </row>
    <row r="2216" spans="5:5" x14ac:dyDescent="0.2">
      <c r="E2216" s="26"/>
    </row>
    <row r="2217" spans="5:5" x14ac:dyDescent="0.2">
      <c r="E2217" s="26"/>
    </row>
    <row r="2218" spans="5:5" x14ac:dyDescent="0.2">
      <c r="E2218" s="26"/>
    </row>
    <row r="2219" spans="5:5" x14ac:dyDescent="0.2">
      <c r="E2219" s="26"/>
    </row>
    <row r="2220" spans="5:5" x14ac:dyDescent="0.2">
      <c r="E2220" s="26"/>
    </row>
    <row r="2221" spans="5:5" x14ac:dyDescent="0.2">
      <c r="E2221" s="26"/>
    </row>
    <row r="2222" spans="5:5" x14ac:dyDescent="0.2">
      <c r="E2222" s="26"/>
    </row>
    <row r="2223" spans="5:5" x14ac:dyDescent="0.2">
      <c r="E2223" s="26"/>
    </row>
    <row r="2224" spans="5:5" x14ac:dyDescent="0.2">
      <c r="E2224" s="26"/>
    </row>
    <row r="2225" spans="5:5" x14ac:dyDescent="0.2">
      <c r="E2225" s="26"/>
    </row>
    <row r="2226" spans="5:5" x14ac:dyDescent="0.2">
      <c r="E2226" s="26"/>
    </row>
    <row r="2227" spans="5:5" x14ac:dyDescent="0.2">
      <c r="E2227" s="26"/>
    </row>
    <row r="2228" spans="5:5" x14ac:dyDescent="0.2">
      <c r="E2228" s="26"/>
    </row>
    <row r="2229" spans="5:5" x14ac:dyDescent="0.2">
      <c r="E2229" s="26"/>
    </row>
    <row r="2230" spans="5:5" x14ac:dyDescent="0.2">
      <c r="E2230" s="26"/>
    </row>
    <row r="2231" spans="5:5" x14ac:dyDescent="0.2">
      <c r="E2231" s="26"/>
    </row>
    <row r="2232" spans="5:5" x14ac:dyDescent="0.2">
      <c r="E2232" s="26"/>
    </row>
    <row r="2233" spans="5:5" x14ac:dyDescent="0.2">
      <c r="E2233" s="26"/>
    </row>
    <row r="2234" spans="5:5" x14ac:dyDescent="0.2">
      <c r="E2234" s="26"/>
    </row>
    <row r="2235" spans="5:5" x14ac:dyDescent="0.2">
      <c r="E2235" s="26"/>
    </row>
    <row r="2236" spans="5:5" x14ac:dyDescent="0.2">
      <c r="E2236" s="26"/>
    </row>
    <row r="2237" spans="5:5" x14ac:dyDescent="0.2">
      <c r="E2237" s="26"/>
    </row>
    <row r="2238" spans="5:5" x14ac:dyDescent="0.2">
      <c r="E2238" s="26"/>
    </row>
    <row r="2239" spans="5:5" x14ac:dyDescent="0.2">
      <c r="E2239" s="26"/>
    </row>
    <row r="2240" spans="5:5" x14ac:dyDescent="0.2">
      <c r="E2240" s="26"/>
    </row>
    <row r="2241" spans="5:5" x14ac:dyDescent="0.2">
      <c r="E2241" s="26"/>
    </row>
    <row r="2242" spans="5:5" x14ac:dyDescent="0.2">
      <c r="E2242" s="26"/>
    </row>
    <row r="2243" spans="5:5" x14ac:dyDescent="0.2">
      <c r="E2243" s="26"/>
    </row>
    <row r="2244" spans="5:5" x14ac:dyDescent="0.2">
      <c r="E2244" s="26"/>
    </row>
    <row r="2245" spans="5:5" x14ac:dyDescent="0.2">
      <c r="E2245" s="26"/>
    </row>
    <row r="2246" spans="5:5" x14ac:dyDescent="0.2">
      <c r="E2246" s="26"/>
    </row>
    <row r="2247" spans="5:5" x14ac:dyDescent="0.2">
      <c r="E2247" s="26"/>
    </row>
    <row r="2248" spans="5:5" x14ac:dyDescent="0.2">
      <c r="E2248" s="26"/>
    </row>
    <row r="2249" spans="5:5" x14ac:dyDescent="0.2">
      <c r="E2249" s="26"/>
    </row>
    <row r="2250" spans="5:5" x14ac:dyDescent="0.2">
      <c r="E2250" s="26"/>
    </row>
    <row r="2251" spans="5:5" x14ac:dyDescent="0.2">
      <c r="E2251" s="26"/>
    </row>
    <row r="2252" spans="5:5" x14ac:dyDescent="0.2">
      <c r="E2252" s="26"/>
    </row>
    <row r="2253" spans="5:5" x14ac:dyDescent="0.2">
      <c r="E2253" s="26"/>
    </row>
    <row r="2254" spans="5:5" x14ac:dyDescent="0.2">
      <c r="E2254" s="26"/>
    </row>
    <row r="2255" spans="5:5" x14ac:dyDescent="0.2">
      <c r="E2255" s="26"/>
    </row>
    <row r="2256" spans="5:5" x14ac:dyDescent="0.2">
      <c r="E2256" s="26"/>
    </row>
    <row r="2257" spans="5:5" x14ac:dyDescent="0.2">
      <c r="E2257" s="26"/>
    </row>
    <row r="2258" spans="5:5" x14ac:dyDescent="0.2">
      <c r="E2258" s="26"/>
    </row>
    <row r="2259" spans="5:5" x14ac:dyDescent="0.2">
      <c r="E2259" s="26"/>
    </row>
    <row r="2260" spans="5:5" x14ac:dyDescent="0.2">
      <c r="E2260" s="26"/>
    </row>
    <row r="2261" spans="5:5" x14ac:dyDescent="0.2">
      <c r="E2261" s="26"/>
    </row>
    <row r="2262" spans="5:5" x14ac:dyDescent="0.2">
      <c r="E2262" s="26"/>
    </row>
    <row r="2263" spans="5:5" x14ac:dyDescent="0.2">
      <c r="E2263" s="26"/>
    </row>
    <row r="2264" spans="5:5" x14ac:dyDescent="0.2">
      <c r="E2264" s="26"/>
    </row>
    <row r="2265" spans="5:5" x14ac:dyDescent="0.2">
      <c r="E2265" s="26"/>
    </row>
    <row r="2266" spans="5:5" x14ac:dyDescent="0.2">
      <c r="E2266" s="26"/>
    </row>
    <row r="2267" spans="5:5" x14ac:dyDescent="0.2">
      <c r="E2267" s="26"/>
    </row>
    <row r="2268" spans="5:5" x14ac:dyDescent="0.2">
      <c r="E2268" s="26"/>
    </row>
    <row r="2269" spans="5:5" x14ac:dyDescent="0.2">
      <c r="E2269" s="26"/>
    </row>
    <row r="2270" spans="5:5" x14ac:dyDescent="0.2">
      <c r="E2270" s="26"/>
    </row>
    <row r="2271" spans="5:5" x14ac:dyDescent="0.2">
      <c r="E2271" s="26"/>
    </row>
    <row r="2272" spans="5:5" x14ac:dyDescent="0.2">
      <c r="E2272" s="26"/>
    </row>
    <row r="2273" spans="5:5" x14ac:dyDescent="0.2">
      <c r="E2273" s="26"/>
    </row>
    <row r="2274" spans="5:5" x14ac:dyDescent="0.2">
      <c r="E2274" s="26"/>
    </row>
    <row r="2275" spans="5:5" x14ac:dyDescent="0.2">
      <c r="E2275" s="26"/>
    </row>
    <row r="2276" spans="5:5" x14ac:dyDescent="0.2">
      <c r="E2276" s="26"/>
    </row>
    <row r="2277" spans="5:5" x14ac:dyDescent="0.2">
      <c r="E2277" s="26"/>
    </row>
    <row r="2278" spans="5:5" x14ac:dyDescent="0.2">
      <c r="E2278" s="26"/>
    </row>
    <row r="2279" spans="5:5" x14ac:dyDescent="0.2">
      <c r="E2279" s="26"/>
    </row>
    <row r="2280" spans="5:5" x14ac:dyDescent="0.2">
      <c r="E2280" s="26"/>
    </row>
    <row r="2281" spans="5:5" x14ac:dyDescent="0.2">
      <c r="E2281" s="26"/>
    </row>
    <row r="2282" spans="5:5" x14ac:dyDescent="0.2">
      <c r="E2282" s="26"/>
    </row>
    <row r="2283" spans="5:5" x14ac:dyDescent="0.2">
      <c r="E2283" s="26"/>
    </row>
    <row r="2284" spans="5:5" x14ac:dyDescent="0.2">
      <c r="E2284" s="26"/>
    </row>
    <row r="2285" spans="5:5" x14ac:dyDescent="0.2">
      <c r="E2285" s="26"/>
    </row>
    <row r="2286" spans="5:5" x14ac:dyDescent="0.2">
      <c r="E2286" s="26"/>
    </row>
    <row r="2287" spans="5:5" x14ac:dyDescent="0.2">
      <c r="E2287" s="26"/>
    </row>
    <row r="2288" spans="5:5" x14ac:dyDescent="0.2">
      <c r="E2288" s="26"/>
    </row>
    <row r="2289" spans="5:5" x14ac:dyDescent="0.2">
      <c r="E2289" s="26"/>
    </row>
    <row r="2290" spans="5:5" x14ac:dyDescent="0.2">
      <c r="E2290" s="26"/>
    </row>
    <row r="2291" spans="5:5" x14ac:dyDescent="0.2">
      <c r="E2291" s="26"/>
    </row>
    <row r="2292" spans="5:5" x14ac:dyDescent="0.2">
      <c r="E2292" s="26"/>
    </row>
    <row r="2293" spans="5:5" x14ac:dyDescent="0.2">
      <c r="E2293" s="26"/>
    </row>
    <row r="2294" spans="5:5" x14ac:dyDescent="0.2">
      <c r="E2294" s="26"/>
    </row>
    <row r="2295" spans="5:5" x14ac:dyDescent="0.2">
      <c r="E2295" s="26"/>
    </row>
    <row r="2296" spans="5:5" x14ac:dyDescent="0.2">
      <c r="E2296" s="26"/>
    </row>
    <row r="2297" spans="5:5" x14ac:dyDescent="0.2">
      <c r="E2297" s="26"/>
    </row>
    <row r="2298" spans="5:5" x14ac:dyDescent="0.2">
      <c r="E2298" s="26"/>
    </row>
    <row r="2299" spans="5:5" x14ac:dyDescent="0.2">
      <c r="E2299" s="26"/>
    </row>
    <row r="2300" spans="5:5" x14ac:dyDescent="0.2">
      <c r="E2300" s="26"/>
    </row>
    <row r="2301" spans="5:5" x14ac:dyDescent="0.2">
      <c r="E2301" s="26"/>
    </row>
    <row r="2302" spans="5:5" x14ac:dyDescent="0.2">
      <c r="E2302" s="26"/>
    </row>
    <row r="2303" spans="5:5" x14ac:dyDescent="0.2">
      <c r="E2303" s="26"/>
    </row>
    <row r="2304" spans="5:5" x14ac:dyDescent="0.2">
      <c r="E2304" s="26"/>
    </row>
    <row r="2305" spans="5:5" x14ac:dyDescent="0.2">
      <c r="E2305" s="26"/>
    </row>
    <row r="2306" spans="5:5" x14ac:dyDescent="0.2">
      <c r="E2306" s="26"/>
    </row>
    <row r="2307" spans="5:5" x14ac:dyDescent="0.2">
      <c r="E2307" s="26"/>
    </row>
    <row r="2308" spans="5:5" x14ac:dyDescent="0.2">
      <c r="E2308" s="26"/>
    </row>
    <row r="2309" spans="5:5" x14ac:dyDescent="0.2">
      <c r="E2309" s="26"/>
    </row>
    <row r="2310" spans="5:5" x14ac:dyDescent="0.2">
      <c r="E2310" s="26"/>
    </row>
    <row r="2311" spans="5:5" x14ac:dyDescent="0.2">
      <c r="E2311" s="26"/>
    </row>
    <row r="2312" spans="5:5" x14ac:dyDescent="0.2">
      <c r="E2312" s="26"/>
    </row>
    <row r="2313" spans="5:5" x14ac:dyDescent="0.2">
      <c r="E2313" s="26"/>
    </row>
    <row r="2314" spans="5:5" x14ac:dyDescent="0.2">
      <c r="E2314" s="26"/>
    </row>
    <row r="2315" spans="5:5" x14ac:dyDescent="0.2">
      <c r="E2315" s="26"/>
    </row>
    <row r="2316" spans="5:5" x14ac:dyDescent="0.2">
      <c r="E2316" s="26"/>
    </row>
    <row r="2317" spans="5:5" x14ac:dyDescent="0.2">
      <c r="E2317" s="26"/>
    </row>
    <row r="2318" spans="5:5" x14ac:dyDescent="0.2">
      <c r="E2318" s="26"/>
    </row>
    <row r="2319" spans="5:5" x14ac:dyDescent="0.2">
      <c r="E2319" s="26"/>
    </row>
    <row r="2320" spans="5:5" x14ac:dyDescent="0.2">
      <c r="E2320" s="26"/>
    </row>
    <row r="2321" spans="5:5" x14ac:dyDescent="0.2">
      <c r="E2321" s="26"/>
    </row>
    <row r="2322" spans="5:5" x14ac:dyDescent="0.2">
      <c r="E2322" s="26"/>
    </row>
    <row r="2323" spans="5:5" x14ac:dyDescent="0.2">
      <c r="E2323" s="26"/>
    </row>
    <row r="2324" spans="5:5" x14ac:dyDescent="0.2">
      <c r="E2324" s="26"/>
    </row>
    <row r="2325" spans="5:5" x14ac:dyDescent="0.2">
      <c r="E2325" s="26"/>
    </row>
    <row r="2326" spans="5:5" x14ac:dyDescent="0.2">
      <c r="E2326" s="26"/>
    </row>
    <row r="2327" spans="5:5" x14ac:dyDescent="0.2">
      <c r="E2327" s="26"/>
    </row>
    <row r="2328" spans="5:5" x14ac:dyDescent="0.2">
      <c r="E2328" s="26"/>
    </row>
    <row r="2329" spans="5:5" x14ac:dyDescent="0.2">
      <c r="E2329" s="26"/>
    </row>
    <row r="2330" spans="5:5" x14ac:dyDescent="0.2">
      <c r="E2330" s="26"/>
    </row>
    <row r="2331" spans="5:5" x14ac:dyDescent="0.2">
      <c r="E2331" s="26"/>
    </row>
    <row r="2332" spans="5:5" x14ac:dyDescent="0.2">
      <c r="E2332" s="26"/>
    </row>
    <row r="2333" spans="5:5" x14ac:dyDescent="0.2">
      <c r="E2333" s="26"/>
    </row>
    <row r="2334" spans="5:5" x14ac:dyDescent="0.2">
      <c r="E2334" s="26"/>
    </row>
    <row r="2335" spans="5:5" x14ac:dyDescent="0.2">
      <c r="E2335" s="26"/>
    </row>
    <row r="2336" spans="5:5" x14ac:dyDescent="0.2">
      <c r="E2336" s="26"/>
    </row>
    <row r="2337" spans="5:5" x14ac:dyDescent="0.2">
      <c r="E2337" s="26"/>
    </row>
    <row r="2338" spans="5:5" x14ac:dyDescent="0.2">
      <c r="E2338" s="26"/>
    </row>
    <row r="2339" spans="5:5" x14ac:dyDescent="0.2">
      <c r="E2339" s="26"/>
    </row>
    <row r="2340" spans="5:5" x14ac:dyDescent="0.2">
      <c r="E2340" s="26"/>
    </row>
    <row r="2341" spans="5:5" x14ac:dyDescent="0.2">
      <c r="E2341" s="26"/>
    </row>
    <row r="2342" spans="5:5" x14ac:dyDescent="0.2">
      <c r="E2342" s="26"/>
    </row>
    <row r="2343" spans="5:5" x14ac:dyDescent="0.2">
      <c r="E2343" s="26"/>
    </row>
    <row r="2344" spans="5:5" x14ac:dyDescent="0.2">
      <c r="E2344" s="26"/>
    </row>
    <row r="2345" spans="5:5" x14ac:dyDescent="0.2">
      <c r="E2345" s="26"/>
    </row>
    <row r="2346" spans="5:5" x14ac:dyDescent="0.2">
      <c r="E2346" s="26"/>
    </row>
    <row r="2347" spans="5:5" x14ac:dyDescent="0.2">
      <c r="E2347" s="26"/>
    </row>
    <row r="2348" spans="5:5" x14ac:dyDescent="0.2">
      <c r="E2348" s="26"/>
    </row>
    <row r="2349" spans="5:5" x14ac:dyDescent="0.2">
      <c r="E2349" s="26"/>
    </row>
    <row r="2350" spans="5:5" x14ac:dyDescent="0.2">
      <c r="E2350" s="26"/>
    </row>
    <row r="2351" spans="5:5" x14ac:dyDescent="0.2">
      <c r="E2351" s="26"/>
    </row>
    <row r="2352" spans="5:5" x14ac:dyDescent="0.2">
      <c r="E2352" s="26"/>
    </row>
    <row r="2353" spans="5:5" x14ac:dyDescent="0.2">
      <c r="E2353" s="26"/>
    </row>
    <row r="2354" spans="5:5" x14ac:dyDescent="0.2">
      <c r="E2354" s="26"/>
    </row>
    <row r="2355" spans="5:5" x14ac:dyDescent="0.2">
      <c r="E2355" s="26"/>
    </row>
    <row r="2356" spans="5:5" x14ac:dyDescent="0.2">
      <c r="E2356" s="26"/>
    </row>
    <row r="2357" spans="5:5" x14ac:dyDescent="0.2">
      <c r="E2357" s="26"/>
    </row>
    <row r="2358" spans="5:5" x14ac:dyDescent="0.2">
      <c r="E2358" s="26"/>
    </row>
    <row r="2359" spans="5:5" x14ac:dyDescent="0.2">
      <c r="E2359" s="26"/>
    </row>
    <row r="2360" spans="5:5" x14ac:dyDescent="0.2">
      <c r="E2360" s="26"/>
    </row>
    <row r="2361" spans="5:5" x14ac:dyDescent="0.2">
      <c r="E2361" s="26"/>
    </row>
    <row r="2362" spans="5:5" x14ac:dyDescent="0.2">
      <c r="E2362" s="26"/>
    </row>
    <row r="2363" spans="5:5" x14ac:dyDescent="0.2">
      <c r="E2363" s="26"/>
    </row>
    <row r="2364" spans="5:5" x14ac:dyDescent="0.2">
      <c r="E2364" s="26"/>
    </row>
    <row r="2365" spans="5:5" x14ac:dyDescent="0.2">
      <c r="E2365" s="26"/>
    </row>
    <row r="2366" spans="5:5" x14ac:dyDescent="0.2">
      <c r="E2366" s="26"/>
    </row>
    <row r="2367" spans="5:5" x14ac:dyDescent="0.2">
      <c r="E2367" s="26"/>
    </row>
    <row r="2368" spans="5:5" x14ac:dyDescent="0.2">
      <c r="E2368" s="26"/>
    </row>
    <row r="2369" spans="5:5" x14ac:dyDescent="0.2">
      <c r="E2369" s="26"/>
    </row>
    <row r="2370" spans="5:5" x14ac:dyDescent="0.2">
      <c r="E2370" s="26"/>
    </row>
    <row r="2371" spans="5:5" x14ac:dyDescent="0.2">
      <c r="E2371" s="26"/>
    </row>
    <row r="2372" spans="5:5" x14ac:dyDescent="0.2">
      <c r="E2372" s="26"/>
    </row>
    <row r="2373" spans="5:5" x14ac:dyDescent="0.2">
      <c r="E2373" s="26"/>
    </row>
    <row r="2374" spans="5:5" x14ac:dyDescent="0.2">
      <c r="E2374" s="26"/>
    </row>
    <row r="2375" spans="5:5" x14ac:dyDescent="0.2">
      <c r="E2375" s="26"/>
    </row>
    <row r="2376" spans="5:5" x14ac:dyDescent="0.2">
      <c r="E2376" s="26"/>
    </row>
    <row r="2377" spans="5:5" x14ac:dyDescent="0.2">
      <c r="E2377" s="26"/>
    </row>
    <row r="2378" spans="5:5" x14ac:dyDescent="0.2">
      <c r="E2378" s="26"/>
    </row>
    <row r="2379" spans="5:5" x14ac:dyDescent="0.2">
      <c r="E2379" s="26"/>
    </row>
    <row r="2380" spans="5:5" x14ac:dyDescent="0.2">
      <c r="E2380" s="26"/>
    </row>
    <row r="2381" spans="5:5" x14ac:dyDescent="0.2">
      <c r="E2381" s="26"/>
    </row>
    <row r="2382" spans="5:5" x14ac:dyDescent="0.2">
      <c r="E2382" s="26"/>
    </row>
    <row r="2383" spans="5:5" x14ac:dyDescent="0.2">
      <c r="E2383" s="26"/>
    </row>
    <row r="2384" spans="5:5" x14ac:dyDescent="0.2">
      <c r="E2384" s="26"/>
    </row>
    <row r="2385" spans="5:5" x14ac:dyDescent="0.2">
      <c r="E2385" s="26"/>
    </row>
    <row r="2386" spans="5:5" x14ac:dyDescent="0.2">
      <c r="E2386" s="26"/>
    </row>
    <row r="2387" spans="5:5" x14ac:dyDescent="0.2">
      <c r="E2387" s="26"/>
    </row>
    <row r="2388" spans="5:5" x14ac:dyDescent="0.2">
      <c r="E2388" s="26"/>
    </row>
    <row r="2389" spans="5:5" x14ac:dyDescent="0.2">
      <c r="E2389" s="26"/>
    </row>
    <row r="2390" spans="5:5" x14ac:dyDescent="0.2">
      <c r="E2390" s="26"/>
    </row>
    <row r="2391" spans="5:5" x14ac:dyDescent="0.2">
      <c r="E2391" s="26"/>
    </row>
    <row r="2392" spans="5:5" x14ac:dyDescent="0.2">
      <c r="E2392" s="26"/>
    </row>
    <row r="2393" spans="5:5" x14ac:dyDescent="0.2">
      <c r="E2393" s="26"/>
    </row>
    <row r="2394" spans="5:5" x14ac:dyDescent="0.2">
      <c r="E2394" s="26"/>
    </row>
    <row r="2395" spans="5:5" x14ac:dyDescent="0.2">
      <c r="E2395" s="26"/>
    </row>
    <row r="2396" spans="5:5" x14ac:dyDescent="0.2">
      <c r="E2396" s="26"/>
    </row>
    <row r="2397" spans="5:5" x14ac:dyDescent="0.2">
      <c r="E2397" s="26"/>
    </row>
    <row r="2398" spans="5:5" x14ac:dyDescent="0.2">
      <c r="E2398" s="26"/>
    </row>
    <row r="2399" spans="5:5" x14ac:dyDescent="0.2">
      <c r="E2399" s="26"/>
    </row>
    <row r="2400" spans="5:5" x14ac:dyDescent="0.2">
      <c r="E2400" s="26"/>
    </row>
    <row r="2401" spans="5:5" x14ac:dyDescent="0.2">
      <c r="E2401" s="26"/>
    </row>
    <row r="2402" spans="5:5" x14ac:dyDescent="0.2">
      <c r="E2402" s="26"/>
    </row>
    <row r="2403" spans="5:5" x14ac:dyDescent="0.2">
      <c r="E2403" s="26"/>
    </row>
    <row r="2404" spans="5:5" x14ac:dyDescent="0.2">
      <c r="E2404" s="26"/>
    </row>
    <row r="2405" spans="5:5" x14ac:dyDescent="0.2">
      <c r="E2405" s="26"/>
    </row>
    <row r="2406" spans="5:5" x14ac:dyDescent="0.2">
      <c r="E2406" s="26"/>
    </row>
    <row r="2407" spans="5:5" x14ac:dyDescent="0.2">
      <c r="E2407" s="26"/>
    </row>
    <row r="2408" spans="5:5" x14ac:dyDescent="0.2">
      <c r="E2408" s="26"/>
    </row>
    <row r="2409" spans="5:5" x14ac:dyDescent="0.2">
      <c r="E2409" s="26"/>
    </row>
    <row r="2410" spans="5:5" x14ac:dyDescent="0.2">
      <c r="E2410" s="26"/>
    </row>
    <row r="2411" spans="5:5" x14ac:dyDescent="0.2">
      <c r="E2411" s="26"/>
    </row>
    <row r="2412" spans="5:5" x14ac:dyDescent="0.2">
      <c r="E2412" s="26"/>
    </row>
    <row r="2413" spans="5:5" x14ac:dyDescent="0.2">
      <c r="E2413" s="26"/>
    </row>
    <row r="2414" spans="5:5" x14ac:dyDescent="0.2">
      <c r="E2414" s="26"/>
    </row>
    <row r="2415" spans="5:5" x14ac:dyDescent="0.2">
      <c r="E2415" s="26"/>
    </row>
    <row r="2416" spans="5:5" x14ac:dyDescent="0.2">
      <c r="E2416" s="26"/>
    </row>
    <row r="2417" spans="5:5" x14ac:dyDescent="0.2">
      <c r="E2417" s="26"/>
    </row>
    <row r="2418" spans="5:5" x14ac:dyDescent="0.2">
      <c r="E2418" s="26"/>
    </row>
    <row r="2419" spans="5:5" x14ac:dyDescent="0.2">
      <c r="E2419" s="26"/>
    </row>
    <row r="2420" spans="5:5" x14ac:dyDescent="0.2">
      <c r="E2420" s="26"/>
    </row>
    <row r="2421" spans="5:5" x14ac:dyDescent="0.2">
      <c r="E2421" s="26"/>
    </row>
    <row r="2422" spans="5:5" x14ac:dyDescent="0.2">
      <c r="E2422" s="26"/>
    </row>
    <row r="2423" spans="5:5" x14ac:dyDescent="0.2">
      <c r="E2423" s="26"/>
    </row>
    <row r="2424" spans="5:5" x14ac:dyDescent="0.2">
      <c r="E2424" s="26"/>
    </row>
    <row r="2425" spans="5:5" x14ac:dyDescent="0.2">
      <c r="E2425" s="26"/>
    </row>
    <row r="2426" spans="5:5" x14ac:dyDescent="0.2">
      <c r="E2426" s="26"/>
    </row>
    <row r="2427" spans="5:5" x14ac:dyDescent="0.2">
      <c r="E2427" s="26"/>
    </row>
    <row r="2428" spans="5:5" x14ac:dyDescent="0.2">
      <c r="E2428" s="26"/>
    </row>
    <row r="2429" spans="5:5" x14ac:dyDescent="0.2">
      <c r="E2429" s="26"/>
    </row>
    <row r="2430" spans="5:5" x14ac:dyDescent="0.2">
      <c r="E2430" s="26"/>
    </row>
    <row r="2431" spans="5:5" x14ac:dyDescent="0.2">
      <c r="E2431" s="26"/>
    </row>
    <row r="2432" spans="5:5" x14ac:dyDescent="0.2">
      <c r="E2432" s="26"/>
    </row>
    <row r="2433" spans="5:5" x14ac:dyDescent="0.2">
      <c r="E2433" s="26"/>
    </row>
    <row r="2434" spans="5:5" x14ac:dyDescent="0.2">
      <c r="E2434" s="26"/>
    </row>
    <row r="2435" spans="5:5" x14ac:dyDescent="0.2">
      <c r="E2435" s="26"/>
    </row>
    <row r="2436" spans="5:5" x14ac:dyDescent="0.2">
      <c r="E2436" s="26"/>
    </row>
    <row r="2437" spans="5:5" x14ac:dyDescent="0.2">
      <c r="E2437" s="26"/>
    </row>
    <row r="2438" spans="5:5" x14ac:dyDescent="0.2">
      <c r="E2438" s="26"/>
    </row>
    <row r="2439" spans="5:5" x14ac:dyDescent="0.2">
      <c r="E2439" s="26"/>
    </row>
    <row r="2440" spans="5:5" x14ac:dyDescent="0.2">
      <c r="E2440" s="26"/>
    </row>
    <row r="2441" spans="5:5" x14ac:dyDescent="0.2">
      <c r="E2441" s="26"/>
    </row>
    <row r="2442" spans="5:5" x14ac:dyDescent="0.2">
      <c r="E2442" s="26"/>
    </row>
    <row r="2443" spans="5:5" x14ac:dyDescent="0.2">
      <c r="E2443" s="26"/>
    </row>
    <row r="2444" spans="5:5" x14ac:dyDescent="0.2">
      <c r="E2444" s="26"/>
    </row>
    <row r="2445" spans="5:5" x14ac:dyDescent="0.2">
      <c r="E2445" s="26"/>
    </row>
    <row r="2446" spans="5:5" x14ac:dyDescent="0.2">
      <c r="E2446" s="26"/>
    </row>
    <row r="2447" spans="5:5" x14ac:dyDescent="0.2">
      <c r="E2447" s="26"/>
    </row>
    <row r="2448" spans="5:5" x14ac:dyDescent="0.2">
      <c r="E2448" s="26"/>
    </row>
    <row r="2449" spans="5:5" x14ac:dyDescent="0.2">
      <c r="E2449" s="26"/>
    </row>
    <row r="2450" spans="5:5" x14ac:dyDescent="0.2">
      <c r="E2450" s="26"/>
    </row>
    <row r="2451" spans="5:5" x14ac:dyDescent="0.2">
      <c r="E2451" s="26"/>
    </row>
    <row r="2452" spans="5:5" x14ac:dyDescent="0.2">
      <c r="E2452" s="26"/>
    </row>
    <row r="2453" spans="5:5" x14ac:dyDescent="0.2">
      <c r="E2453" s="26"/>
    </row>
    <row r="2454" spans="5:5" x14ac:dyDescent="0.2">
      <c r="E2454" s="26"/>
    </row>
    <row r="2455" spans="5:5" x14ac:dyDescent="0.2">
      <c r="E2455" s="26"/>
    </row>
    <row r="2456" spans="5:5" x14ac:dyDescent="0.2">
      <c r="E2456" s="26"/>
    </row>
    <row r="2457" spans="5:5" x14ac:dyDescent="0.2">
      <c r="E2457" s="26"/>
    </row>
    <row r="2458" spans="5:5" x14ac:dyDescent="0.2">
      <c r="E2458" s="26"/>
    </row>
    <row r="2459" spans="5:5" x14ac:dyDescent="0.2">
      <c r="E2459" s="26"/>
    </row>
    <row r="2460" spans="5:5" x14ac:dyDescent="0.2">
      <c r="E2460" s="26"/>
    </row>
    <row r="2461" spans="5:5" x14ac:dyDescent="0.2">
      <c r="E2461" s="26"/>
    </row>
    <row r="2462" spans="5:5" x14ac:dyDescent="0.2">
      <c r="E2462" s="26"/>
    </row>
    <row r="2463" spans="5:5" x14ac:dyDescent="0.2">
      <c r="E2463" s="26"/>
    </row>
    <row r="2464" spans="5:5" x14ac:dyDescent="0.2">
      <c r="E2464" s="26"/>
    </row>
    <row r="2465" spans="5:5" x14ac:dyDescent="0.2">
      <c r="E2465" s="26"/>
    </row>
    <row r="2466" spans="5:5" x14ac:dyDescent="0.2">
      <c r="E2466" s="26"/>
    </row>
    <row r="2467" spans="5:5" x14ac:dyDescent="0.2">
      <c r="E2467" s="26"/>
    </row>
    <row r="2468" spans="5:5" x14ac:dyDescent="0.2">
      <c r="E2468" s="26"/>
    </row>
    <row r="2469" spans="5:5" x14ac:dyDescent="0.2">
      <c r="E2469" s="26"/>
    </row>
    <row r="2470" spans="5:5" x14ac:dyDescent="0.2">
      <c r="E2470" s="26"/>
    </row>
    <row r="2471" spans="5:5" x14ac:dyDescent="0.2">
      <c r="E2471" s="26"/>
    </row>
    <row r="2472" spans="5:5" x14ac:dyDescent="0.2">
      <c r="E2472" s="26"/>
    </row>
    <row r="2473" spans="5:5" x14ac:dyDescent="0.2">
      <c r="E2473" s="26"/>
    </row>
    <row r="2474" spans="5:5" x14ac:dyDescent="0.2">
      <c r="E2474" s="26"/>
    </row>
    <row r="2475" spans="5:5" x14ac:dyDescent="0.2">
      <c r="E2475" s="26"/>
    </row>
    <row r="2476" spans="5:5" x14ac:dyDescent="0.2">
      <c r="E2476" s="26"/>
    </row>
    <row r="2477" spans="5:5" x14ac:dyDescent="0.2">
      <c r="E2477" s="26"/>
    </row>
    <row r="2478" spans="5:5" x14ac:dyDescent="0.2">
      <c r="E2478" s="26"/>
    </row>
    <row r="2479" spans="5:5" x14ac:dyDescent="0.2">
      <c r="E2479" s="26"/>
    </row>
    <row r="2480" spans="5:5" x14ac:dyDescent="0.2">
      <c r="E2480" s="26"/>
    </row>
    <row r="2481" spans="5:5" x14ac:dyDescent="0.2">
      <c r="E2481" s="26"/>
    </row>
    <row r="2482" spans="5:5" x14ac:dyDescent="0.2">
      <c r="E2482" s="26"/>
    </row>
    <row r="2483" spans="5:5" x14ac:dyDescent="0.2">
      <c r="E2483" s="26"/>
    </row>
    <row r="2484" spans="5:5" x14ac:dyDescent="0.2">
      <c r="E2484" s="26"/>
    </row>
    <row r="2485" spans="5:5" x14ac:dyDescent="0.2">
      <c r="E2485" s="26"/>
    </row>
    <row r="2486" spans="5:5" x14ac:dyDescent="0.2">
      <c r="E2486" s="26"/>
    </row>
    <row r="2487" spans="5:5" x14ac:dyDescent="0.2">
      <c r="E2487" s="26"/>
    </row>
    <row r="2488" spans="5:5" x14ac:dyDescent="0.2">
      <c r="E2488" s="26"/>
    </row>
    <row r="2489" spans="5:5" x14ac:dyDescent="0.2">
      <c r="E2489" s="26"/>
    </row>
    <row r="2490" spans="5:5" x14ac:dyDescent="0.2">
      <c r="E2490" s="26"/>
    </row>
    <row r="2491" spans="5:5" x14ac:dyDescent="0.2">
      <c r="E2491" s="26"/>
    </row>
    <row r="2492" spans="5:5" x14ac:dyDescent="0.2">
      <c r="E2492" s="26"/>
    </row>
    <row r="2493" spans="5:5" x14ac:dyDescent="0.2">
      <c r="E2493" s="26"/>
    </row>
    <row r="2494" spans="5:5" x14ac:dyDescent="0.2">
      <c r="E2494" s="26"/>
    </row>
    <row r="2495" spans="5:5" x14ac:dyDescent="0.2">
      <c r="E2495" s="26"/>
    </row>
    <row r="2496" spans="5:5" x14ac:dyDescent="0.2">
      <c r="E2496" s="26"/>
    </row>
    <row r="2497" spans="5:5" x14ac:dyDescent="0.2">
      <c r="E2497" s="26"/>
    </row>
    <row r="2498" spans="5:5" x14ac:dyDescent="0.2">
      <c r="E2498" s="26"/>
    </row>
    <row r="2499" spans="5:5" x14ac:dyDescent="0.2">
      <c r="E2499" s="26"/>
    </row>
    <row r="2500" spans="5:5" x14ac:dyDescent="0.2">
      <c r="E2500" s="26"/>
    </row>
    <row r="2501" spans="5:5" x14ac:dyDescent="0.2">
      <c r="E2501" s="26"/>
    </row>
    <row r="2502" spans="5:5" x14ac:dyDescent="0.2">
      <c r="E2502" s="26"/>
    </row>
    <row r="2503" spans="5:5" x14ac:dyDescent="0.2">
      <c r="E2503" s="26"/>
    </row>
    <row r="2504" spans="5:5" x14ac:dyDescent="0.2">
      <c r="E2504" s="26"/>
    </row>
    <row r="2505" spans="5:5" x14ac:dyDescent="0.2">
      <c r="E2505" s="26"/>
    </row>
    <row r="2506" spans="5:5" x14ac:dyDescent="0.2">
      <c r="E2506" s="26"/>
    </row>
    <row r="2507" spans="5:5" x14ac:dyDescent="0.2">
      <c r="E2507" s="26"/>
    </row>
    <row r="2508" spans="5:5" x14ac:dyDescent="0.2">
      <c r="E2508" s="26"/>
    </row>
    <row r="2509" spans="5:5" x14ac:dyDescent="0.2">
      <c r="E2509" s="26"/>
    </row>
    <row r="2510" spans="5:5" x14ac:dyDescent="0.2">
      <c r="E2510" s="26"/>
    </row>
    <row r="2511" spans="5:5" x14ac:dyDescent="0.2">
      <c r="E2511" s="26"/>
    </row>
    <row r="2512" spans="5:5" x14ac:dyDescent="0.2">
      <c r="E2512" s="26"/>
    </row>
    <row r="2513" spans="5:5" x14ac:dyDescent="0.2">
      <c r="E2513" s="26"/>
    </row>
    <row r="2514" spans="5:5" x14ac:dyDescent="0.2">
      <c r="E2514" s="26"/>
    </row>
    <row r="2515" spans="5:5" x14ac:dyDescent="0.2">
      <c r="E2515" s="26"/>
    </row>
    <row r="2516" spans="5:5" x14ac:dyDescent="0.2">
      <c r="E2516" s="26"/>
    </row>
    <row r="2517" spans="5:5" x14ac:dyDescent="0.2">
      <c r="E2517" s="26"/>
    </row>
    <row r="2518" spans="5:5" x14ac:dyDescent="0.2">
      <c r="E2518" s="26"/>
    </row>
    <row r="2519" spans="5:5" x14ac:dyDescent="0.2">
      <c r="E2519" s="26"/>
    </row>
    <row r="2520" spans="5:5" x14ac:dyDescent="0.2">
      <c r="E2520" s="26"/>
    </row>
    <row r="2521" spans="5:5" x14ac:dyDescent="0.2">
      <c r="E2521" s="26"/>
    </row>
    <row r="2522" spans="5:5" x14ac:dyDescent="0.2">
      <c r="E2522" s="26"/>
    </row>
    <row r="2523" spans="5:5" x14ac:dyDescent="0.2">
      <c r="E2523" s="26"/>
    </row>
    <row r="2524" spans="5:5" x14ac:dyDescent="0.2">
      <c r="E2524" s="26"/>
    </row>
    <row r="2525" spans="5:5" x14ac:dyDescent="0.2">
      <c r="E2525" s="26"/>
    </row>
    <row r="2526" spans="5:5" x14ac:dyDescent="0.2">
      <c r="E2526" s="26"/>
    </row>
    <row r="2527" spans="5:5" x14ac:dyDescent="0.2">
      <c r="E2527" s="26"/>
    </row>
    <row r="2528" spans="5:5" x14ac:dyDescent="0.2">
      <c r="E2528" s="26"/>
    </row>
    <row r="2529" spans="5:5" x14ac:dyDescent="0.2">
      <c r="E2529" s="26"/>
    </row>
    <row r="2530" spans="5:5" x14ac:dyDescent="0.2">
      <c r="E2530" s="26"/>
    </row>
    <row r="2531" spans="5:5" x14ac:dyDescent="0.2">
      <c r="E2531" s="26"/>
    </row>
    <row r="2532" spans="5:5" x14ac:dyDescent="0.2">
      <c r="E2532" s="26"/>
    </row>
    <row r="2533" spans="5:5" x14ac:dyDescent="0.2">
      <c r="E2533" s="26"/>
    </row>
    <row r="2534" spans="5:5" x14ac:dyDescent="0.2">
      <c r="E2534" s="26"/>
    </row>
    <row r="2535" spans="5:5" x14ac:dyDescent="0.2">
      <c r="E2535" s="26"/>
    </row>
    <row r="2536" spans="5:5" x14ac:dyDescent="0.2">
      <c r="E2536" s="26"/>
    </row>
    <row r="2537" spans="5:5" x14ac:dyDescent="0.2">
      <c r="E2537" s="26"/>
    </row>
    <row r="2538" spans="5:5" x14ac:dyDescent="0.2">
      <c r="E2538" s="26"/>
    </row>
    <row r="2539" spans="5:5" x14ac:dyDescent="0.2">
      <c r="E2539" s="26"/>
    </row>
    <row r="2540" spans="5:5" x14ac:dyDescent="0.2">
      <c r="E2540" s="26"/>
    </row>
    <row r="2541" spans="5:5" x14ac:dyDescent="0.2">
      <c r="E2541" s="26"/>
    </row>
    <row r="2542" spans="5:5" x14ac:dyDescent="0.2">
      <c r="E2542" s="26"/>
    </row>
    <row r="2543" spans="5:5" x14ac:dyDescent="0.2">
      <c r="E2543" s="26"/>
    </row>
    <row r="2544" spans="5:5" x14ac:dyDescent="0.2">
      <c r="E2544" s="26"/>
    </row>
    <row r="2545" spans="5:5" x14ac:dyDescent="0.2">
      <c r="E2545" s="26"/>
    </row>
    <row r="2546" spans="5:5" x14ac:dyDescent="0.2">
      <c r="E2546" s="26"/>
    </row>
    <row r="2547" spans="5:5" x14ac:dyDescent="0.2">
      <c r="E2547" s="26"/>
    </row>
    <row r="2548" spans="5:5" x14ac:dyDescent="0.2">
      <c r="E2548" s="26"/>
    </row>
    <row r="2549" spans="5:5" x14ac:dyDescent="0.2">
      <c r="E2549" s="26"/>
    </row>
    <row r="2550" spans="5:5" x14ac:dyDescent="0.2">
      <c r="E2550" s="26"/>
    </row>
    <row r="2551" spans="5:5" x14ac:dyDescent="0.2">
      <c r="E2551" s="26"/>
    </row>
    <row r="2552" spans="5:5" x14ac:dyDescent="0.2">
      <c r="E2552" s="26"/>
    </row>
    <row r="2553" spans="5:5" x14ac:dyDescent="0.2">
      <c r="E2553" s="26"/>
    </row>
    <row r="2554" spans="5:5" x14ac:dyDescent="0.2">
      <c r="E2554" s="26"/>
    </row>
    <row r="2555" spans="5:5" x14ac:dyDescent="0.2">
      <c r="E2555" s="26"/>
    </row>
    <row r="2556" spans="5:5" x14ac:dyDescent="0.2">
      <c r="E2556" s="26"/>
    </row>
    <row r="2557" spans="5:5" x14ac:dyDescent="0.2">
      <c r="E2557" s="26"/>
    </row>
    <row r="2558" spans="5:5" x14ac:dyDescent="0.2">
      <c r="E2558" s="26"/>
    </row>
    <row r="2559" spans="5:5" x14ac:dyDescent="0.2">
      <c r="E2559" s="26"/>
    </row>
    <row r="2560" spans="5:5" x14ac:dyDescent="0.2">
      <c r="E2560" s="26"/>
    </row>
    <row r="2561" spans="5:5" x14ac:dyDescent="0.2">
      <c r="E2561" s="26"/>
    </row>
    <row r="2562" spans="5:5" x14ac:dyDescent="0.2">
      <c r="E2562" s="26"/>
    </row>
    <row r="2563" spans="5:5" x14ac:dyDescent="0.2">
      <c r="E2563" s="26"/>
    </row>
    <row r="2564" spans="5:5" x14ac:dyDescent="0.2">
      <c r="E2564" s="26"/>
    </row>
    <row r="2565" spans="5:5" x14ac:dyDescent="0.2">
      <c r="E2565" s="26"/>
    </row>
    <row r="2566" spans="5:5" x14ac:dyDescent="0.2">
      <c r="E2566" s="26"/>
    </row>
    <row r="2567" spans="5:5" x14ac:dyDescent="0.2">
      <c r="E2567" s="26"/>
    </row>
    <row r="2568" spans="5:5" x14ac:dyDescent="0.2">
      <c r="E2568" s="26"/>
    </row>
    <row r="2569" spans="5:5" x14ac:dyDescent="0.2">
      <c r="E2569" s="26"/>
    </row>
    <row r="2570" spans="5:5" x14ac:dyDescent="0.2">
      <c r="E2570" s="26"/>
    </row>
    <row r="2571" spans="5:5" x14ac:dyDescent="0.2">
      <c r="E2571" s="26"/>
    </row>
    <row r="2572" spans="5:5" x14ac:dyDescent="0.2">
      <c r="E2572" s="26"/>
    </row>
    <row r="2573" spans="5:5" x14ac:dyDescent="0.2">
      <c r="E2573" s="26"/>
    </row>
    <row r="2574" spans="5:5" x14ac:dyDescent="0.2">
      <c r="E2574" s="26"/>
    </row>
    <row r="2575" spans="5:5" x14ac:dyDescent="0.2">
      <c r="E2575" s="26"/>
    </row>
    <row r="2576" spans="5:5" x14ac:dyDescent="0.2">
      <c r="E2576" s="26"/>
    </row>
    <row r="2577" spans="5:5" x14ac:dyDescent="0.2">
      <c r="E2577" s="26"/>
    </row>
    <row r="2578" spans="5:5" x14ac:dyDescent="0.2">
      <c r="E2578" s="26"/>
    </row>
    <row r="2579" spans="5:5" x14ac:dyDescent="0.2">
      <c r="E2579" s="26"/>
    </row>
    <row r="2580" spans="5:5" x14ac:dyDescent="0.2">
      <c r="E2580" s="26"/>
    </row>
    <row r="2581" spans="5:5" x14ac:dyDescent="0.2">
      <c r="E2581" s="26"/>
    </row>
    <row r="2582" spans="5:5" x14ac:dyDescent="0.2">
      <c r="E2582" s="26"/>
    </row>
    <row r="2583" spans="5:5" x14ac:dyDescent="0.2">
      <c r="E2583" s="26"/>
    </row>
    <row r="2584" spans="5:5" x14ac:dyDescent="0.2">
      <c r="E2584" s="26"/>
    </row>
    <row r="2585" spans="5:5" x14ac:dyDescent="0.2">
      <c r="E2585" s="26"/>
    </row>
    <row r="2586" spans="5:5" x14ac:dyDescent="0.2">
      <c r="E2586" s="26"/>
    </row>
    <row r="2587" spans="5:5" x14ac:dyDescent="0.2">
      <c r="E2587" s="26"/>
    </row>
    <row r="2588" spans="5:5" x14ac:dyDescent="0.2">
      <c r="E2588" s="26"/>
    </row>
    <row r="2589" spans="5:5" x14ac:dyDescent="0.2">
      <c r="E2589" s="26"/>
    </row>
    <row r="2590" spans="5:5" x14ac:dyDescent="0.2">
      <c r="E2590" s="26"/>
    </row>
    <row r="2591" spans="5:5" x14ac:dyDescent="0.2">
      <c r="E2591" s="26"/>
    </row>
    <row r="2592" spans="5:5" x14ac:dyDescent="0.2">
      <c r="E2592" s="26"/>
    </row>
    <row r="2593" spans="5:5" x14ac:dyDescent="0.2">
      <c r="E2593" s="26"/>
    </row>
    <row r="2594" spans="5:5" x14ac:dyDescent="0.2">
      <c r="E2594" s="26"/>
    </row>
    <row r="2595" spans="5:5" x14ac:dyDescent="0.2">
      <c r="E2595" s="26"/>
    </row>
    <row r="2596" spans="5:5" x14ac:dyDescent="0.2">
      <c r="E2596" s="26"/>
    </row>
    <row r="2597" spans="5:5" x14ac:dyDescent="0.2">
      <c r="E2597" s="26"/>
    </row>
    <row r="2598" spans="5:5" x14ac:dyDescent="0.2">
      <c r="E2598" s="26"/>
    </row>
    <row r="2599" spans="5:5" x14ac:dyDescent="0.2">
      <c r="E2599" s="26"/>
    </row>
    <row r="2600" spans="5:5" x14ac:dyDescent="0.2">
      <c r="E2600" s="26"/>
    </row>
    <row r="2601" spans="5:5" x14ac:dyDescent="0.2">
      <c r="E2601" s="26"/>
    </row>
    <row r="2602" spans="5:5" x14ac:dyDescent="0.2">
      <c r="E2602" s="26"/>
    </row>
    <row r="2603" spans="5:5" x14ac:dyDescent="0.2">
      <c r="E2603" s="26"/>
    </row>
    <row r="2604" spans="5:5" x14ac:dyDescent="0.2">
      <c r="E2604" s="26"/>
    </row>
    <row r="2605" spans="5:5" x14ac:dyDescent="0.2">
      <c r="E2605" s="26"/>
    </row>
    <row r="2606" spans="5:5" x14ac:dyDescent="0.2">
      <c r="E2606" s="26"/>
    </row>
    <row r="2607" spans="5:5" x14ac:dyDescent="0.2">
      <c r="E2607" s="26"/>
    </row>
    <row r="2608" spans="5:5" x14ac:dyDescent="0.2">
      <c r="E2608" s="26"/>
    </row>
    <row r="2609" spans="5:5" x14ac:dyDescent="0.2">
      <c r="E2609" s="26"/>
    </row>
    <row r="2610" spans="5:5" x14ac:dyDescent="0.2">
      <c r="E2610" s="26"/>
    </row>
    <row r="2611" spans="5:5" x14ac:dyDescent="0.2">
      <c r="E2611" s="26"/>
    </row>
    <row r="2612" spans="5:5" x14ac:dyDescent="0.2">
      <c r="E2612" s="26"/>
    </row>
    <row r="2613" spans="5:5" x14ac:dyDescent="0.2">
      <c r="E2613" s="26"/>
    </row>
    <row r="2614" spans="5:5" x14ac:dyDescent="0.2">
      <c r="E2614" s="26"/>
    </row>
    <row r="2615" spans="5:5" x14ac:dyDescent="0.2">
      <c r="E2615" s="26"/>
    </row>
    <row r="2616" spans="5:5" x14ac:dyDescent="0.2">
      <c r="E2616" s="26"/>
    </row>
    <row r="2617" spans="5:5" x14ac:dyDescent="0.2">
      <c r="E2617" s="26"/>
    </row>
    <row r="2618" spans="5:5" x14ac:dyDescent="0.2">
      <c r="E2618" s="26"/>
    </row>
    <row r="2619" spans="5:5" x14ac:dyDescent="0.2">
      <c r="E2619" s="26"/>
    </row>
    <row r="2620" spans="5:5" x14ac:dyDescent="0.2">
      <c r="E2620" s="26"/>
    </row>
    <row r="2621" spans="5:5" x14ac:dyDescent="0.2">
      <c r="E2621" s="26"/>
    </row>
    <row r="2622" spans="5:5" x14ac:dyDescent="0.2">
      <c r="E2622" s="26"/>
    </row>
    <row r="2623" spans="5:5" x14ac:dyDescent="0.2">
      <c r="E2623" s="26"/>
    </row>
    <row r="2624" spans="5:5" x14ac:dyDescent="0.2">
      <c r="E2624" s="26"/>
    </row>
    <row r="2625" spans="5:5" x14ac:dyDescent="0.2">
      <c r="E2625" s="26"/>
    </row>
    <row r="2626" spans="5:5" x14ac:dyDescent="0.2">
      <c r="E2626" s="26"/>
    </row>
    <row r="2627" spans="5:5" x14ac:dyDescent="0.2">
      <c r="E2627" s="26"/>
    </row>
    <row r="2628" spans="5:5" x14ac:dyDescent="0.2">
      <c r="E2628" s="26"/>
    </row>
    <row r="2629" spans="5:5" x14ac:dyDescent="0.2">
      <c r="E2629" s="26"/>
    </row>
    <row r="2630" spans="5:5" x14ac:dyDescent="0.2">
      <c r="E2630" s="26"/>
    </row>
    <row r="2631" spans="5:5" x14ac:dyDescent="0.2">
      <c r="E2631" s="26"/>
    </row>
    <row r="2632" spans="5:5" x14ac:dyDescent="0.2">
      <c r="E2632" s="26"/>
    </row>
    <row r="2633" spans="5:5" x14ac:dyDescent="0.2">
      <c r="E2633" s="26"/>
    </row>
    <row r="2634" spans="5:5" x14ac:dyDescent="0.2">
      <c r="E2634" s="26"/>
    </row>
    <row r="2635" spans="5:5" x14ac:dyDescent="0.2">
      <c r="E2635" s="26"/>
    </row>
    <row r="2636" spans="5:5" x14ac:dyDescent="0.2">
      <c r="E2636" s="26"/>
    </row>
    <row r="2637" spans="5:5" x14ac:dyDescent="0.2">
      <c r="E2637" s="26"/>
    </row>
    <row r="2638" spans="5:5" x14ac:dyDescent="0.2">
      <c r="E2638" s="26"/>
    </row>
    <row r="2639" spans="5:5" x14ac:dyDescent="0.2">
      <c r="E2639" s="26"/>
    </row>
    <row r="2640" spans="5:5" x14ac:dyDescent="0.2">
      <c r="E2640" s="26"/>
    </row>
    <row r="2641" spans="5:5" x14ac:dyDescent="0.2">
      <c r="E2641" s="26"/>
    </row>
    <row r="2642" spans="5:5" x14ac:dyDescent="0.2">
      <c r="E2642" s="26"/>
    </row>
    <row r="2643" spans="5:5" x14ac:dyDescent="0.2">
      <c r="E2643" s="26"/>
    </row>
    <row r="2644" spans="5:5" x14ac:dyDescent="0.2">
      <c r="E2644" s="26"/>
    </row>
    <row r="2645" spans="5:5" x14ac:dyDescent="0.2">
      <c r="E2645" s="26"/>
    </row>
    <row r="2646" spans="5:5" x14ac:dyDescent="0.2">
      <c r="E2646" s="26"/>
    </row>
    <row r="2647" spans="5:5" x14ac:dyDescent="0.2">
      <c r="E2647" s="26"/>
    </row>
    <row r="2648" spans="5:5" x14ac:dyDescent="0.2">
      <c r="E2648" s="26"/>
    </row>
    <row r="2649" spans="5:5" x14ac:dyDescent="0.2">
      <c r="E2649" s="26"/>
    </row>
    <row r="2650" spans="5:5" x14ac:dyDescent="0.2">
      <c r="E2650" s="26"/>
    </row>
    <row r="2651" spans="5:5" x14ac:dyDescent="0.2">
      <c r="E2651" s="26"/>
    </row>
    <row r="2652" spans="5:5" x14ac:dyDescent="0.2">
      <c r="E2652" s="26"/>
    </row>
    <row r="2653" spans="5:5" x14ac:dyDescent="0.2">
      <c r="E2653" s="26"/>
    </row>
    <row r="2654" spans="5:5" x14ac:dyDescent="0.2">
      <c r="E2654" s="26"/>
    </row>
    <row r="2655" spans="5:5" x14ac:dyDescent="0.2">
      <c r="E2655" s="26"/>
    </row>
    <row r="2656" spans="5:5" x14ac:dyDescent="0.2">
      <c r="E2656" s="26"/>
    </row>
    <row r="2657" spans="5:5" x14ac:dyDescent="0.2">
      <c r="E2657" s="26"/>
    </row>
    <row r="2658" spans="5:5" x14ac:dyDescent="0.2">
      <c r="E2658" s="26"/>
    </row>
    <row r="2659" spans="5:5" x14ac:dyDescent="0.2">
      <c r="E2659" s="26"/>
    </row>
    <row r="2660" spans="5:5" x14ac:dyDescent="0.2">
      <c r="E2660" s="26"/>
    </row>
    <row r="2661" spans="5:5" x14ac:dyDescent="0.2">
      <c r="E2661" s="26"/>
    </row>
    <row r="2662" spans="5:5" x14ac:dyDescent="0.2">
      <c r="E2662" s="26"/>
    </row>
    <row r="2663" spans="5:5" x14ac:dyDescent="0.2">
      <c r="E2663" s="26"/>
    </row>
    <row r="2664" spans="5:5" x14ac:dyDescent="0.2">
      <c r="E2664" s="26"/>
    </row>
    <row r="2665" spans="5:5" x14ac:dyDescent="0.2">
      <c r="E2665" s="26"/>
    </row>
    <row r="2666" spans="5:5" x14ac:dyDescent="0.2">
      <c r="E2666" s="26"/>
    </row>
    <row r="2667" spans="5:5" x14ac:dyDescent="0.2">
      <c r="E2667" s="26"/>
    </row>
    <row r="2668" spans="5:5" x14ac:dyDescent="0.2">
      <c r="E2668" s="26"/>
    </row>
    <row r="2669" spans="5:5" x14ac:dyDescent="0.2">
      <c r="E2669" s="26"/>
    </row>
    <row r="2670" spans="5:5" x14ac:dyDescent="0.2">
      <c r="E2670" s="26"/>
    </row>
    <row r="2671" spans="5:5" x14ac:dyDescent="0.2">
      <c r="E2671" s="26"/>
    </row>
    <row r="2672" spans="5:5" x14ac:dyDescent="0.2">
      <c r="E2672" s="26"/>
    </row>
    <row r="2673" spans="5:5" x14ac:dyDescent="0.2">
      <c r="E2673" s="26"/>
    </row>
    <row r="2674" spans="5:5" x14ac:dyDescent="0.2">
      <c r="E2674" s="26"/>
    </row>
    <row r="2675" spans="5:5" x14ac:dyDescent="0.2">
      <c r="E2675" s="26"/>
    </row>
    <row r="2676" spans="5:5" x14ac:dyDescent="0.2">
      <c r="E2676" s="26"/>
    </row>
    <row r="2677" spans="5:5" x14ac:dyDescent="0.2">
      <c r="E2677" s="26"/>
    </row>
    <row r="2678" spans="5:5" x14ac:dyDescent="0.2">
      <c r="E2678" s="26"/>
    </row>
    <row r="2679" spans="5:5" x14ac:dyDescent="0.2">
      <c r="E2679" s="26"/>
    </row>
    <row r="2680" spans="5:5" x14ac:dyDescent="0.2">
      <c r="E2680" s="26"/>
    </row>
    <row r="2681" spans="5:5" x14ac:dyDescent="0.2">
      <c r="E2681" s="26"/>
    </row>
    <row r="2682" spans="5:5" x14ac:dyDescent="0.2">
      <c r="E2682" s="26"/>
    </row>
    <row r="2683" spans="5:5" x14ac:dyDescent="0.2">
      <c r="E2683" s="26"/>
    </row>
    <row r="2684" spans="5:5" x14ac:dyDescent="0.2">
      <c r="E2684" s="26"/>
    </row>
    <row r="2685" spans="5:5" x14ac:dyDescent="0.2">
      <c r="E2685" s="26"/>
    </row>
    <row r="2686" spans="5:5" x14ac:dyDescent="0.2">
      <c r="E2686" s="26"/>
    </row>
    <row r="2687" spans="5:5" x14ac:dyDescent="0.2">
      <c r="E2687" s="26"/>
    </row>
    <row r="2688" spans="5:5" x14ac:dyDescent="0.2">
      <c r="E2688" s="26"/>
    </row>
    <row r="2689" spans="5:5" x14ac:dyDescent="0.2">
      <c r="E2689" s="26"/>
    </row>
    <row r="2690" spans="5:5" x14ac:dyDescent="0.2">
      <c r="E2690" s="26"/>
    </row>
    <row r="2691" spans="5:5" x14ac:dyDescent="0.2">
      <c r="E2691" s="26"/>
    </row>
    <row r="2692" spans="5:5" x14ac:dyDescent="0.2">
      <c r="E2692" s="26"/>
    </row>
    <row r="2693" spans="5:5" x14ac:dyDescent="0.2">
      <c r="E2693" s="26"/>
    </row>
    <row r="2694" spans="5:5" x14ac:dyDescent="0.2">
      <c r="E2694" s="26"/>
    </row>
    <row r="2695" spans="5:5" x14ac:dyDescent="0.2">
      <c r="E2695" s="26"/>
    </row>
    <row r="2696" spans="5:5" x14ac:dyDescent="0.2">
      <c r="E2696" s="26"/>
    </row>
    <row r="2697" spans="5:5" x14ac:dyDescent="0.2">
      <c r="E2697" s="26"/>
    </row>
    <row r="2698" spans="5:5" x14ac:dyDescent="0.2">
      <c r="E2698" s="26"/>
    </row>
    <row r="2699" spans="5:5" x14ac:dyDescent="0.2">
      <c r="E2699" s="26"/>
    </row>
    <row r="2700" spans="5:5" x14ac:dyDescent="0.2">
      <c r="E2700" s="26"/>
    </row>
    <row r="2701" spans="5:5" x14ac:dyDescent="0.2">
      <c r="E2701" s="26"/>
    </row>
    <row r="2702" spans="5:5" x14ac:dyDescent="0.2">
      <c r="E2702" s="26"/>
    </row>
    <row r="2703" spans="5:5" x14ac:dyDescent="0.2">
      <c r="E2703" s="26"/>
    </row>
    <row r="2704" spans="5:5" x14ac:dyDescent="0.2">
      <c r="E2704" s="26"/>
    </row>
    <row r="2705" spans="5:5" x14ac:dyDescent="0.2">
      <c r="E2705" s="26"/>
    </row>
    <row r="2706" spans="5:5" x14ac:dyDescent="0.2">
      <c r="E2706" s="26"/>
    </row>
    <row r="2707" spans="5:5" x14ac:dyDescent="0.2">
      <c r="E2707" s="26"/>
    </row>
    <row r="2708" spans="5:5" x14ac:dyDescent="0.2">
      <c r="E2708" s="26"/>
    </row>
    <row r="2709" spans="5:5" x14ac:dyDescent="0.2">
      <c r="E2709" s="26"/>
    </row>
    <row r="2710" spans="5:5" x14ac:dyDescent="0.2">
      <c r="E2710" s="26"/>
    </row>
    <row r="2711" spans="5:5" x14ac:dyDescent="0.2">
      <c r="E2711" s="26"/>
    </row>
    <row r="2712" spans="5:5" x14ac:dyDescent="0.2">
      <c r="E2712" s="26"/>
    </row>
    <row r="2713" spans="5:5" x14ac:dyDescent="0.2">
      <c r="E2713" s="26"/>
    </row>
    <row r="2714" spans="5:5" x14ac:dyDescent="0.2">
      <c r="E2714" s="26"/>
    </row>
    <row r="2715" spans="5:5" x14ac:dyDescent="0.2">
      <c r="E2715" s="26"/>
    </row>
    <row r="2716" spans="5:5" x14ac:dyDescent="0.2">
      <c r="E2716" s="26"/>
    </row>
    <row r="2717" spans="5:5" x14ac:dyDescent="0.2">
      <c r="E2717" s="26"/>
    </row>
    <row r="2718" spans="5:5" x14ac:dyDescent="0.2">
      <c r="E2718" s="26"/>
    </row>
    <row r="2719" spans="5:5" x14ac:dyDescent="0.2">
      <c r="E2719" s="26"/>
    </row>
    <row r="2720" spans="5:5" x14ac:dyDescent="0.2">
      <c r="E2720" s="26"/>
    </row>
    <row r="2721" spans="5:5" x14ac:dyDescent="0.2">
      <c r="E2721" s="26"/>
    </row>
    <row r="2722" spans="5:5" x14ac:dyDescent="0.2">
      <c r="E2722" s="26"/>
    </row>
    <row r="2723" spans="5:5" x14ac:dyDescent="0.2">
      <c r="E2723" s="26"/>
    </row>
    <row r="2724" spans="5:5" x14ac:dyDescent="0.2">
      <c r="E2724" s="26"/>
    </row>
    <row r="2725" spans="5:5" x14ac:dyDescent="0.2">
      <c r="E2725" s="26"/>
    </row>
    <row r="2726" spans="5:5" x14ac:dyDescent="0.2">
      <c r="E2726" s="26"/>
    </row>
    <row r="2727" spans="5:5" x14ac:dyDescent="0.2">
      <c r="E2727" s="26"/>
    </row>
    <row r="2728" spans="5:5" x14ac:dyDescent="0.2">
      <c r="E2728" s="26"/>
    </row>
    <row r="2729" spans="5:5" x14ac:dyDescent="0.2">
      <c r="E2729" s="26"/>
    </row>
    <row r="2730" spans="5:5" x14ac:dyDescent="0.2">
      <c r="E2730" s="26"/>
    </row>
    <row r="2731" spans="5:5" x14ac:dyDescent="0.2">
      <c r="E2731" s="26"/>
    </row>
    <row r="2732" spans="5:5" x14ac:dyDescent="0.2">
      <c r="E2732" s="26"/>
    </row>
    <row r="2733" spans="5:5" x14ac:dyDescent="0.2">
      <c r="E2733" s="26"/>
    </row>
    <row r="2734" spans="5:5" x14ac:dyDescent="0.2">
      <c r="E2734" s="26"/>
    </row>
    <row r="2735" spans="5:5" x14ac:dyDescent="0.2">
      <c r="E2735" s="26"/>
    </row>
    <row r="2736" spans="5:5" x14ac:dyDescent="0.2">
      <c r="E2736" s="26"/>
    </row>
    <row r="2737" spans="5:5" x14ac:dyDescent="0.2">
      <c r="E2737" s="26"/>
    </row>
    <row r="2738" spans="5:5" x14ac:dyDescent="0.2">
      <c r="E2738" s="26"/>
    </row>
    <row r="2739" spans="5:5" x14ac:dyDescent="0.2">
      <c r="E2739" s="26"/>
    </row>
    <row r="2740" spans="5:5" x14ac:dyDescent="0.2">
      <c r="E2740" s="26"/>
    </row>
    <row r="2741" spans="5:5" x14ac:dyDescent="0.2">
      <c r="E2741" s="26"/>
    </row>
    <row r="2742" spans="5:5" x14ac:dyDescent="0.2">
      <c r="E2742" s="26"/>
    </row>
    <row r="2743" spans="5:5" x14ac:dyDescent="0.2">
      <c r="E2743" s="26"/>
    </row>
    <row r="2744" spans="5:5" x14ac:dyDescent="0.2">
      <c r="E2744" s="26"/>
    </row>
    <row r="2745" spans="5:5" x14ac:dyDescent="0.2">
      <c r="E2745" s="26"/>
    </row>
    <row r="2746" spans="5:5" x14ac:dyDescent="0.2">
      <c r="E2746" s="26"/>
    </row>
    <row r="2747" spans="5:5" x14ac:dyDescent="0.2">
      <c r="E2747" s="26"/>
    </row>
    <row r="2748" spans="5:5" x14ac:dyDescent="0.2">
      <c r="E2748" s="26"/>
    </row>
    <row r="2749" spans="5:5" x14ac:dyDescent="0.2">
      <c r="E2749" s="26"/>
    </row>
    <row r="2750" spans="5:5" x14ac:dyDescent="0.2">
      <c r="E2750" s="26"/>
    </row>
    <row r="2751" spans="5:5" x14ac:dyDescent="0.2">
      <c r="E2751" s="26"/>
    </row>
    <row r="2752" spans="5:5" x14ac:dyDescent="0.2">
      <c r="E2752" s="26"/>
    </row>
    <row r="2753" spans="5:5" x14ac:dyDescent="0.2">
      <c r="E2753" s="26"/>
    </row>
    <row r="2754" spans="5:5" x14ac:dyDescent="0.2">
      <c r="E2754" s="26"/>
    </row>
    <row r="2755" spans="5:5" x14ac:dyDescent="0.2">
      <c r="E2755" s="26"/>
    </row>
    <row r="2756" spans="5:5" x14ac:dyDescent="0.2">
      <c r="E2756" s="26"/>
    </row>
    <row r="2757" spans="5:5" x14ac:dyDescent="0.2">
      <c r="E2757" s="26"/>
    </row>
    <row r="2758" spans="5:5" x14ac:dyDescent="0.2">
      <c r="E2758" s="26"/>
    </row>
    <row r="2759" spans="5:5" x14ac:dyDescent="0.2">
      <c r="E2759" s="26"/>
    </row>
    <row r="2760" spans="5:5" x14ac:dyDescent="0.2">
      <c r="E2760" s="26"/>
    </row>
    <row r="2761" spans="5:5" x14ac:dyDescent="0.2">
      <c r="E2761" s="26"/>
    </row>
    <row r="2762" spans="5:5" x14ac:dyDescent="0.2">
      <c r="E2762" s="26"/>
    </row>
    <row r="2763" spans="5:5" x14ac:dyDescent="0.2">
      <c r="E2763" s="26"/>
    </row>
    <row r="2764" spans="5:5" x14ac:dyDescent="0.2">
      <c r="E2764" s="26"/>
    </row>
    <row r="2765" spans="5:5" x14ac:dyDescent="0.2">
      <c r="E2765" s="26"/>
    </row>
    <row r="2766" spans="5:5" x14ac:dyDescent="0.2">
      <c r="E2766" s="26"/>
    </row>
    <row r="2767" spans="5:5" x14ac:dyDescent="0.2">
      <c r="E2767" s="26"/>
    </row>
    <row r="2768" spans="5:5" x14ac:dyDescent="0.2">
      <c r="E2768" s="26"/>
    </row>
    <row r="2769" spans="5:5" x14ac:dyDescent="0.2">
      <c r="E2769" s="26"/>
    </row>
    <row r="2770" spans="5:5" x14ac:dyDescent="0.2">
      <c r="E2770" s="26"/>
    </row>
    <row r="2771" spans="5:5" x14ac:dyDescent="0.2">
      <c r="E2771" s="26"/>
    </row>
    <row r="2772" spans="5:5" x14ac:dyDescent="0.2">
      <c r="E2772" s="26"/>
    </row>
    <row r="2773" spans="5:5" x14ac:dyDescent="0.2">
      <c r="E2773" s="26"/>
    </row>
    <row r="2774" spans="5:5" x14ac:dyDescent="0.2">
      <c r="E2774" s="26"/>
    </row>
    <row r="2775" spans="5:5" x14ac:dyDescent="0.2">
      <c r="E2775" s="26"/>
    </row>
    <row r="2776" spans="5:5" x14ac:dyDescent="0.2">
      <c r="E2776" s="26"/>
    </row>
    <row r="2777" spans="5:5" x14ac:dyDescent="0.2">
      <c r="E2777" s="26"/>
    </row>
    <row r="2778" spans="5:5" x14ac:dyDescent="0.2">
      <c r="E2778" s="26"/>
    </row>
    <row r="2779" spans="5:5" x14ac:dyDescent="0.2">
      <c r="E2779" s="26"/>
    </row>
    <row r="2780" spans="5:5" x14ac:dyDescent="0.2">
      <c r="E2780" s="26"/>
    </row>
    <row r="2781" spans="5:5" x14ac:dyDescent="0.2">
      <c r="E2781" s="26"/>
    </row>
    <row r="2782" spans="5:5" x14ac:dyDescent="0.2">
      <c r="E2782" s="26"/>
    </row>
    <row r="2783" spans="5:5" x14ac:dyDescent="0.2">
      <c r="E2783" s="26"/>
    </row>
    <row r="2784" spans="5:5" x14ac:dyDescent="0.2">
      <c r="E2784" s="26"/>
    </row>
    <row r="2785" spans="5:5" x14ac:dyDescent="0.2">
      <c r="E2785" s="26"/>
    </row>
    <row r="2786" spans="5:5" x14ac:dyDescent="0.2">
      <c r="E2786" s="26"/>
    </row>
    <row r="2787" spans="5:5" x14ac:dyDescent="0.2">
      <c r="E2787" s="26"/>
    </row>
    <row r="2788" spans="5:5" x14ac:dyDescent="0.2">
      <c r="E2788" s="26"/>
    </row>
    <row r="2789" spans="5:5" x14ac:dyDescent="0.2">
      <c r="E2789" s="26"/>
    </row>
    <row r="2790" spans="5:5" x14ac:dyDescent="0.2">
      <c r="E2790" s="26"/>
    </row>
    <row r="2791" spans="5:5" x14ac:dyDescent="0.2">
      <c r="E2791" s="26"/>
    </row>
    <row r="2792" spans="5:5" x14ac:dyDescent="0.2">
      <c r="E2792" s="26"/>
    </row>
    <row r="2793" spans="5:5" x14ac:dyDescent="0.2">
      <c r="E2793" s="26"/>
    </row>
    <row r="2794" spans="5:5" x14ac:dyDescent="0.2">
      <c r="E2794" s="26"/>
    </row>
    <row r="2795" spans="5:5" x14ac:dyDescent="0.2">
      <c r="E2795" s="26"/>
    </row>
    <row r="2796" spans="5:5" x14ac:dyDescent="0.2">
      <c r="E2796" s="26"/>
    </row>
    <row r="2797" spans="5:5" x14ac:dyDescent="0.2">
      <c r="E2797" s="26"/>
    </row>
    <row r="2798" spans="5:5" x14ac:dyDescent="0.2">
      <c r="E2798" s="26"/>
    </row>
    <row r="2799" spans="5:5" x14ac:dyDescent="0.2">
      <c r="E2799" s="26"/>
    </row>
    <row r="2800" spans="5:5" x14ac:dyDescent="0.2">
      <c r="E2800" s="26"/>
    </row>
    <row r="2801" spans="5:5" x14ac:dyDescent="0.2">
      <c r="E2801" s="26"/>
    </row>
    <row r="2802" spans="5:5" x14ac:dyDescent="0.2">
      <c r="E2802" s="26"/>
    </row>
    <row r="2803" spans="5:5" x14ac:dyDescent="0.2">
      <c r="E2803" s="26"/>
    </row>
    <row r="2804" spans="5:5" x14ac:dyDescent="0.2">
      <c r="E2804" s="26"/>
    </row>
    <row r="2805" spans="5:5" x14ac:dyDescent="0.2">
      <c r="E2805" s="26"/>
    </row>
    <row r="2806" spans="5:5" x14ac:dyDescent="0.2">
      <c r="E2806" s="26"/>
    </row>
    <row r="2807" spans="5:5" x14ac:dyDescent="0.2">
      <c r="E2807" s="26"/>
    </row>
    <row r="2808" spans="5:5" x14ac:dyDescent="0.2">
      <c r="E2808" s="26"/>
    </row>
    <row r="2809" spans="5:5" x14ac:dyDescent="0.2">
      <c r="E2809" s="26"/>
    </row>
    <row r="2810" spans="5:5" x14ac:dyDescent="0.2">
      <c r="E2810" s="26"/>
    </row>
    <row r="2811" spans="5:5" x14ac:dyDescent="0.2">
      <c r="E2811" s="26"/>
    </row>
    <row r="2812" spans="5:5" x14ac:dyDescent="0.2">
      <c r="E2812" s="26"/>
    </row>
    <row r="2813" spans="5:5" x14ac:dyDescent="0.2">
      <c r="E2813" s="26"/>
    </row>
    <row r="2814" spans="5:5" x14ac:dyDescent="0.2">
      <c r="E2814" s="26"/>
    </row>
    <row r="2815" spans="5:5" x14ac:dyDescent="0.2">
      <c r="E2815" s="26"/>
    </row>
    <row r="2816" spans="5:5" x14ac:dyDescent="0.2">
      <c r="E2816" s="26"/>
    </row>
    <row r="2817" spans="5:5" x14ac:dyDescent="0.2">
      <c r="E2817" s="26"/>
    </row>
    <row r="2818" spans="5:5" x14ac:dyDescent="0.2">
      <c r="E2818" s="26"/>
    </row>
    <row r="2819" spans="5:5" x14ac:dyDescent="0.2">
      <c r="E2819" s="26"/>
    </row>
    <row r="2820" spans="5:5" x14ac:dyDescent="0.2">
      <c r="E2820" s="26"/>
    </row>
    <row r="2821" spans="5:5" x14ac:dyDescent="0.2">
      <c r="E2821" s="26"/>
    </row>
    <row r="2822" spans="5:5" x14ac:dyDescent="0.2">
      <c r="E2822" s="26"/>
    </row>
    <row r="2823" spans="5:5" x14ac:dyDescent="0.2">
      <c r="E2823" s="26"/>
    </row>
    <row r="2824" spans="5:5" x14ac:dyDescent="0.2">
      <c r="E2824" s="26"/>
    </row>
    <row r="2825" spans="5:5" x14ac:dyDescent="0.2">
      <c r="E2825" s="26"/>
    </row>
    <row r="2826" spans="5:5" x14ac:dyDescent="0.2">
      <c r="E2826" s="26"/>
    </row>
    <row r="2827" spans="5:5" x14ac:dyDescent="0.2">
      <c r="E2827" s="26"/>
    </row>
    <row r="2828" spans="5:5" x14ac:dyDescent="0.2">
      <c r="E2828" s="26"/>
    </row>
    <row r="2829" spans="5:5" x14ac:dyDescent="0.2">
      <c r="E2829" s="26"/>
    </row>
    <row r="2830" spans="5:5" x14ac:dyDescent="0.2">
      <c r="E2830" s="26"/>
    </row>
    <row r="2831" spans="5:5" x14ac:dyDescent="0.2">
      <c r="E2831" s="26"/>
    </row>
    <row r="2832" spans="5:5" x14ac:dyDescent="0.2">
      <c r="E2832" s="26"/>
    </row>
    <row r="2833" spans="5:5" x14ac:dyDescent="0.2">
      <c r="E2833" s="26"/>
    </row>
    <row r="2834" spans="5:5" x14ac:dyDescent="0.2">
      <c r="E2834" s="26"/>
    </row>
    <row r="2835" spans="5:5" x14ac:dyDescent="0.2">
      <c r="E2835" s="26"/>
    </row>
    <row r="2836" spans="5:5" x14ac:dyDescent="0.2">
      <c r="E2836" s="26"/>
    </row>
    <row r="2837" spans="5:5" x14ac:dyDescent="0.2">
      <c r="E2837" s="26"/>
    </row>
    <row r="2838" spans="5:5" x14ac:dyDescent="0.2">
      <c r="E2838" s="26"/>
    </row>
    <row r="2839" spans="5:5" x14ac:dyDescent="0.2">
      <c r="E2839" s="26"/>
    </row>
    <row r="2840" spans="5:5" x14ac:dyDescent="0.2">
      <c r="E2840" s="26"/>
    </row>
    <row r="2841" spans="5:5" x14ac:dyDescent="0.2">
      <c r="E2841" s="26"/>
    </row>
    <row r="2842" spans="5:5" x14ac:dyDescent="0.2">
      <c r="E2842" s="26"/>
    </row>
    <row r="2843" spans="5:5" x14ac:dyDescent="0.2">
      <c r="E2843" s="26"/>
    </row>
    <row r="2844" spans="5:5" x14ac:dyDescent="0.2">
      <c r="E2844" s="26"/>
    </row>
    <row r="2845" spans="5:5" x14ac:dyDescent="0.2">
      <c r="E2845" s="26"/>
    </row>
    <row r="2846" spans="5:5" x14ac:dyDescent="0.2">
      <c r="E2846" s="26"/>
    </row>
    <row r="2847" spans="5:5" x14ac:dyDescent="0.2">
      <c r="E2847" s="26"/>
    </row>
    <row r="2848" spans="5:5" x14ac:dyDescent="0.2">
      <c r="E2848" s="26"/>
    </row>
    <row r="2849" spans="5:5" x14ac:dyDescent="0.2">
      <c r="E2849" s="26"/>
    </row>
    <row r="2850" spans="5:5" x14ac:dyDescent="0.2">
      <c r="E2850" s="26"/>
    </row>
    <row r="2851" spans="5:5" x14ac:dyDescent="0.2">
      <c r="E2851" s="26"/>
    </row>
    <row r="2852" spans="5:5" x14ac:dyDescent="0.2">
      <c r="E2852" s="26"/>
    </row>
    <row r="2853" spans="5:5" x14ac:dyDescent="0.2">
      <c r="E2853" s="26"/>
    </row>
    <row r="2854" spans="5:5" x14ac:dyDescent="0.2">
      <c r="E2854" s="26"/>
    </row>
    <row r="2855" spans="5:5" x14ac:dyDescent="0.2">
      <c r="E2855" s="26"/>
    </row>
    <row r="2856" spans="5:5" x14ac:dyDescent="0.2">
      <c r="E2856" s="26"/>
    </row>
    <row r="2857" spans="5:5" x14ac:dyDescent="0.2">
      <c r="E2857" s="26"/>
    </row>
    <row r="2858" spans="5:5" x14ac:dyDescent="0.2">
      <c r="E2858" s="26"/>
    </row>
    <row r="2859" spans="5:5" x14ac:dyDescent="0.2">
      <c r="E2859" s="26"/>
    </row>
    <row r="2860" spans="5:5" x14ac:dyDescent="0.2">
      <c r="E2860" s="26"/>
    </row>
    <row r="2861" spans="5:5" x14ac:dyDescent="0.2">
      <c r="E2861" s="26"/>
    </row>
    <row r="2862" spans="5:5" x14ac:dyDescent="0.2">
      <c r="E2862" s="26"/>
    </row>
    <row r="2863" spans="5:5" x14ac:dyDescent="0.2">
      <c r="E2863" s="26"/>
    </row>
    <row r="2864" spans="5:5" x14ac:dyDescent="0.2">
      <c r="E2864" s="26"/>
    </row>
    <row r="2865" spans="5:5" x14ac:dyDescent="0.2">
      <c r="E2865" s="26"/>
    </row>
    <row r="2866" spans="5:5" x14ac:dyDescent="0.2">
      <c r="E2866" s="26"/>
    </row>
    <row r="2867" spans="5:5" x14ac:dyDescent="0.2">
      <c r="E2867" s="26"/>
    </row>
    <row r="2868" spans="5:5" x14ac:dyDescent="0.2">
      <c r="E2868" s="26"/>
    </row>
    <row r="2869" spans="5:5" x14ac:dyDescent="0.2">
      <c r="E2869" s="26"/>
    </row>
    <row r="2870" spans="5:5" x14ac:dyDescent="0.2">
      <c r="E2870" s="26"/>
    </row>
    <row r="2871" spans="5:5" x14ac:dyDescent="0.2">
      <c r="E2871" s="26"/>
    </row>
    <row r="2872" spans="5:5" x14ac:dyDescent="0.2">
      <c r="E2872" s="26"/>
    </row>
    <row r="2873" spans="5:5" x14ac:dyDescent="0.2">
      <c r="E2873" s="26"/>
    </row>
    <row r="2874" spans="5:5" x14ac:dyDescent="0.2">
      <c r="E2874" s="26"/>
    </row>
    <row r="2875" spans="5:5" x14ac:dyDescent="0.2">
      <c r="E2875" s="26"/>
    </row>
    <row r="2876" spans="5:5" x14ac:dyDescent="0.2">
      <c r="E2876" s="26"/>
    </row>
    <row r="2877" spans="5:5" x14ac:dyDescent="0.2">
      <c r="E2877" s="26"/>
    </row>
    <row r="2878" spans="5:5" x14ac:dyDescent="0.2">
      <c r="E2878" s="26"/>
    </row>
    <row r="2879" spans="5:5" x14ac:dyDescent="0.2">
      <c r="E2879" s="26"/>
    </row>
    <row r="2880" spans="5:5" x14ac:dyDescent="0.2">
      <c r="E2880" s="26"/>
    </row>
    <row r="2881" spans="5:5" x14ac:dyDescent="0.2">
      <c r="E2881" s="26"/>
    </row>
    <row r="2882" spans="5:5" x14ac:dyDescent="0.2">
      <c r="E2882" s="26"/>
    </row>
    <row r="2883" spans="5:5" x14ac:dyDescent="0.2">
      <c r="E2883" s="26"/>
    </row>
    <row r="2884" spans="5:5" x14ac:dyDescent="0.2">
      <c r="E2884" s="26"/>
    </row>
    <row r="2885" spans="5:5" x14ac:dyDescent="0.2">
      <c r="E2885" s="26"/>
    </row>
    <row r="2886" spans="5:5" x14ac:dyDescent="0.2">
      <c r="E2886" s="26"/>
    </row>
    <row r="2887" spans="5:5" x14ac:dyDescent="0.2">
      <c r="E2887" s="26"/>
    </row>
    <row r="2888" spans="5:5" x14ac:dyDescent="0.2">
      <c r="E2888" s="26"/>
    </row>
    <row r="2889" spans="5:5" x14ac:dyDescent="0.2">
      <c r="E2889" s="26"/>
    </row>
    <row r="2890" spans="5:5" x14ac:dyDescent="0.2">
      <c r="E2890" s="26"/>
    </row>
    <row r="2891" spans="5:5" x14ac:dyDescent="0.2">
      <c r="E2891" s="26"/>
    </row>
    <row r="2892" spans="5:5" x14ac:dyDescent="0.2">
      <c r="E2892" s="26"/>
    </row>
    <row r="2893" spans="5:5" x14ac:dyDescent="0.2">
      <c r="E2893" s="26"/>
    </row>
    <row r="2894" spans="5:5" x14ac:dyDescent="0.2">
      <c r="E2894" s="26"/>
    </row>
    <row r="2895" spans="5:5" x14ac:dyDescent="0.2">
      <c r="E2895" s="26"/>
    </row>
    <row r="2896" spans="5:5" x14ac:dyDescent="0.2">
      <c r="E2896" s="26"/>
    </row>
    <row r="2897" spans="5:5" x14ac:dyDescent="0.2">
      <c r="E2897" s="26"/>
    </row>
    <row r="2898" spans="5:5" x14ac:dyDescent="0.2">
      <c r="E2898" s="26"/>
    </row>
    <row r="2899" spans="5:5" x14ac:dyDescent="0.2">
      <c r="E2899" s="26"/>
    </row>
    <row r="2900" spans="5:5" x14ac:dyDescent="0.2">
      <c r="E2900" s="26"/>
    </row>
    <row r="2901" spans="5:5" x14ac:dyDescent="0.2">
      <c r="E2901" s="26"/>
    </row>
    <row r="2902" spans="5:5" x14ac:dyDescent="0.2">
      <c r="E2902" s="26"/>
    </row>
    <row r="2903" spans="5:5" x14ac:dyDescent="0.2">
      <c r="E2903" s="26"/>
    </row>
    <row r="2904" spans="5:5" x14ac:dyDescent="0.2">
      <c r="E2904" s="26"/>
    </row>
    <row r="2905" spans="5:5" x14ac:dyDescent="0.2">
      <c r="E2905" s="26"/>
    </row>
    <row r="2906" spans="5:5" x14ac:dyDescent="0.2">
      <c r="E2906" s="26"/>
    </row>
    <row r="2907" spans="5:5" x14ac:dyDescent="0.2">
      <c r="E2907" s="26"/>
    </row>
    <row r="2908" spans="5:5" x14ac:dyDescent="0.2">
      <c r="E2908" s="26"/>
    </row>
    <row r="2909" spans="5:5" x14ac:dyDescent="0.2">
      <c r="E2909" s="26"/>
    </row>
    <row r="2910" spans="5:5" x14ac:dyDescent="0.2">
      <c r="E2910" s="26"/>
    </row>
    <row r="2911" spans="5:5" x14ac:dyDescent="0.2">
      <c r="E2911" s="26"/>
    </row>
    <row r="2912" spans="5:5" x14ac:dyDescent="0.2">
      <c r="E2912" s="26"/>
    </row>
    <row r="2913" spans="5:5" x14ac:dyDescent="0.2">
      <c r="E2913" s="26"/>
    </row>
    <row r="2914" spans="5:5" x14ac:dyDescent="0.2">
      <c r="E2914" s="26"/>
    </row>
    <row r="2915" spans="5:5" x14ac:dyDescent="0.2">
      <c r="E2915" s="26"/>
    </row>
    <row r="2916" spans="5:5" x14ac:dyDescent="0.2">
      <c r="E2916" s="26"/>
    </row>
    <row r="2917" spans="5:5" x14ac:dyDescent="0.2">
      <c r="E2917" s="26"/>
    </row>
    <row r="2918" spans="5:5" x14ac:dyDescent="0.2">
      <c r="E2918" s="26"/>
    </row>
    <row r="2919" spans="5:5" x14ac:dyDescent="0.2">
      <c r="E2919" s="26"/>
    </row>
    <row r="2920" spans="5:5" x14ac:dyDescent="0.2">
      <c r="E2920" s="26"/>
    </row>
    <row r="2921" spans="5:5" x14ac:dyDescent="0.2">
      <c r="E2921" s="26"/>
    </row>
    <row r="2922" spans="5:5" x14ac:dyDescent="0.2">
      <c r="E2922" s="26"/>
    </row>
    <row r="2923" spans="5:5" x14ac:dyDescent="0.2">
      <c r="E2923" s="26"/>
    </row>
    <row r="2924" spans="5:5" x14ac:dyDescent="0.2">
      <c r="E2924" s="26"/>
    </row>
    <row r="2925" spans="5:5" x14ac:dyDescent="0.2">
      <c r="E2925" s="26"/>
    </row>
    <row r="2926" spans="5:5" x14ac:dyDescent="0.2">
      <c r="E2926" s="26"/>
    </row>
    <row r="2927" spans="5:5" x14ac:dyDescent="0.2">
      <c r="E2927" s="26"/>
    </row>
    <row r="2928" spans="5:5" x14ac:dyDescent="0.2">
      <c r="E2928" s="26"/>
    </row>
    <row r="2929" spans="5:5" x14ac:dyDescent="0.2">
      <c r="E2929" s="26"/>
    </row>
    <row r="2930" spans="5:5" x14ac:dyDescent="0.2">
      <c r="E2930" s="26"/>
    </row>
    <row r="2931" spans="5:5" x14ac:dyDescent="0.2">
      <c r="E2931" s="26"/>
    </row>
    <row r="2932" spans="5:5" x14ac:dyDescent="0.2">
      <c r="E2932" s="26"/>
    </row>
    <row r="2933" spans="5:5" x14ac:dyDescent="0.2">
      <c r="E2933" s="26"/>
    </row>
    <row r="2934" spans="5:5" x14ac:dyDescent="0.2">
      <c r="E2934" s="26"/>
    </row>
    <row r="2935" spans="5:5" x14ac:dyDescent="0.2">
      <c r="E2935" s="26"/>
    </row>
    <row r="2936" spans="5:5" x14ac:dyDescent="0.2">
      <c r="E2936" s="26"/>
    </row>
    <row r="2937" spans="5:5" x14ac:dyDescent="0.2">
      <c r="E2937" s="26"/>
    </row>
    <row r="2938" spans="5:5" x14ac:dyDescent="0.2">
      <c r="E2938" s="26"/>
    </row>
    <row r="2939" spans="5:5" x14ac:dyDescent="0.2">
      <c r="E2939" s="26"/>
    </row>
    <row r="2940" spans="5:5" x14ac:dyDescent="0.2">
      <c r="E2940" s="26"/>
    </row>
    <row r="2941" spans="5:5" x14ac:dyDescent="0.2">
      <c r="E2941" s="26"/>
    </row>
    <row r="2942" spans="5:5" x14ac:dyDescent="0.2">
      <c r="E2942" s="26"/>
    </row>
    <row r="2943" spans="5:5" x14ac:dyDescent="0.2">
      <c r="E2943" s="26"/>
    </row>
    <row r="2944" spans="5:5" x14ac:dyDescent="0.2">
      <c r="E2944" s="26"/>
    </row>
    <row r="2945" spans="5:5" x14ac:dyDescent="0.2">
      <c r="E2945" s="26"/>
    </row>
    <row r="2946" spans="5:5" x14ac:dyDescent="0.2">
      <c r="E2946" s="26"/>
    </row>
    <row r="2947" spans="5:5" x14ac:dyDescent="0.2">
      <c r="E2947" s="26"/>
    </row>
    <row r="2948" spans="5:5" x14ac:dyDescent="0.2">
      <c r="E2948" s="26"/>
    </row>
    <row r="2949" spans="5:5" x14ac:dyDescent="0.2">
      <c r="E2949" s="26"/>
    </row>
    <row r="2950" spans="5:5" x14ac:dyDescent="0.2">
      <c r="E2950" s="26"/>
    </row>
    <row r="2951" spans="5:5" x14ac:dyDescent="0.2">
      <c r="E2951" s="26"/>
    </row>
    <row r="2952" spans="5:5" x14ac:dyDescent="0.2">
      <c r="E2952" s="26"/>
    </row>
    <row r="2953" spans="5:5" x14ac:dyDescent="0.2">
      <c r="E2953" s="26"/>
    </row>
    <row r="2954" spans="5:5" x14ac:dyDescent="0.2">
      <c r="E2954" s="26"/>
    </row>
    <row r="2955" spans="5:5" x14ac:dyDescent="0.2">
      <c r="E2955" s="26"/>
    </row>
    <row r="2956" spans="5:5" x14ac:dyDescent="0.2">
      <c r="E2956" s="26"/>
    </row>
    <row r="2957" spans="5:5" x14ac:dyDescent="0.2">
      <c r="E2957" s="26"/>
    </row>
    <row r="2958" spans="5:5" x14ac:dyDescent="0.2">
      <c r="E2958" s="26"/>
    </row>
    <row r="2959" spans="5:5" x14ac:dyDescent="0.2">
      <c r="E2959" s="26"/>
    </row>
    <row r="2960" spans="5:5" x14ac:dyDescent="0.2">
      <c r="E2960" s="26"/>
    </row>
    <row r="2961" spans="5:5" x14ac:dyDescent="0.2">
      <c r="E2961" s="26"/>
    </row>
    <row r="2962" spans="5:5" x14ac:dyDescent="0.2">
      <c r="E2962" s="26"/>
    </row>
    <row r="2963" spans="5:5" x14ac:dyDescent="0.2">
      <c r="E2963" s="26"/>
    </row>
    <row r="2964" spans="5:5" x14ac:dyDescent="0.2">
      <c r="E2964" s="26"/>
    </row>
    <row r="2965" spans="5:5" x14ac:dyDescent="0.2">
      <c r="E2965" s="26"/>
    </row>
    <row r="2966" spans="5:5" x14ac:dyDescent="0.2">
      <c r="E2966" s="26"/>
    </row>
    <row r="2967" spans="5:5" x14ac:dyDescent="0.2">
      <c r="E2967" s="26"/>
    </row>
    <row r="2968" spans="5:5" x14ac:dyDescent="0.2">
      <c r="E2968" s="26"/>
    </row>
    <row r="2969" spans="5:5" x14ac:dyDescent="0.2">
      <c r="E2969" s="26"/>
    </row>
    <row r="2970" spans="5:5" x14ac:dyDescent="0.2">
      <c r="E2970" s="26"/>
    </row>
    <row r="2971" spans="5:5" x14ac:dyDescent="0.2">
      <c r="E2971" s="26"/>
    </row>
    <row r="2972" spans="5:5" x14ac:dyDescent="0.2">
      <c r="E2972" s="26"/>
    </row>
    <row r="2973" spans="5:5" x14ac:dyDescent="0.2">
      <c r="E2973" s="26"/>
    </row>
    <row r="2974" spans="5:5" x14ac:dyDescent="0.2">
      <c r="E2974" s="26"/>
    </row>
    <row r="2975" spans="5:5" x14ac:dyDescent="0.2">
      <c r="E2975" s="26"/>
    </row>
    <row r="2976" spans="5:5" x14ac:dyDescent="0.2">
      <c r="E2976" s="26"/>
    </row>
    <row r="2977" spans="5:5" x14ac:dyDescent="0.2">
      <c r="E2977" s="26"/>
    </row>
    <row r="2978" spans="5:5" x14ac:dyDescent="0.2">
      <c r="E2978" s="26"/>
    </row>
    <row r="2979" spans="5:5" x14ac:dyDescent="0.2">
      <c r="E2979" s="26"/>
    </row>
    <row r="2980" spans="5:5" x14ac:dyDescent="0.2">
      <c r="E2980" s="26"/>
    </row>
    <row r="2981" spans="5:5" x14ac:dyDescent="0.2">
      <c r="E2981" s="26"/>
    </row>
    <row r="2982" spans="5:5" x14ac:dyDescent="0.2">
      <c r="E2982" s="26"/>
    </row>
    <row r="2983" spans="5:5" x14ac:dyDescent="0.2">
      <c r="E2983" s="26"/>
    </row>
    <row r="2984" spans="5:5" x14ac:dyDescent="0.2">
      <c r="E2984" s="26"/>
    </row>
    <row r="2985" spans="5:5" x14ac:dyDescent="0.2">
      <c r="E2985" s="26"/>
    </row>
    <row r="2986" spans="5:5" x14ac:dyDescent="0.2">
      <c r="E2986" s="26"/>
    </row>
    <row r="2987" spans="5:5" x14ac:dyDescent="0.2">
      <c r="E2987" s="26"/>
    </row>
    <row r="2988" spans="5:5" x14ac:dyDescent="0.2">
      <c r="E2988" s="26"/>
    </row>
    <row r="2989" spans="5:5" x14ac:dyDescent="0.2">
      <c r="E2989" s="26"/>
    </row>
    <row r="2990" spans="5:5" x14ac:dyDescent="0.2">
      <c r="E2990" s="26"/>
    </row>
    <row r="2991" spans="5:5" x14ac:dyDescent="0.2">
      <c r="E2991" s="26"/>
    </row>
    <row r="2992" spans="5:5" x14ac:dyDescent="0.2">
      <c r="E2992" s="26"/>
    </row>
    <row r="2993" spans="5:5" x14ac:dyDescent="0.2">
      <c r="E2993" s="26"/>
    </row>
    <row r="2994" spans="5:5" x14ac:dyDescent="0.2">
      <c r="E2994" s="26"/>
    </row>
    <row r="2995" spans="5:5" x14ac:dyDescent="0.2">
      <c r="E2995" s="26"/>
    </row>
    <row r="2996" spans="5:5" x14ac:dyDescent="0.2">
      <c r="E2996" s="26"/>
    </row>
    <row r="2997" spans="5:5" x14ac:dyDescent="0.2">
      <c r="E2997" s="26"/>
    </row>
    <row r="2998" spans="5:5" x14ac:dyDescent="0.2">
      <c r="E2998" s="26"/>
    </row>
    <row r="2999" spans="5:5" x14ac:dyDescent="0.2">
      <c r="E2999" s="26"/>
    </row>
    <row r="3000" spans="5:5" x14ac:dyDescent="0.2">
      <c r="E3000" s="26"/>
    </row>
    <row r="3001" spans="5:5" x14ac:dyDescent="0.2">
      <c r="E3001" s="26"/>
    </row>
    <row r="3002" spans="5:5" x14ac:dyDescent="0.2">
      <c r="E3002" s="26"/>
    </row>
    <row r="3003" spans="5:5" x14ac:dyDescent="0.2">
      <c r="E3003" s="26"/>
    </row>
    <row r="3004" spans="5:5" x14ac:dyDescent="0.2">
      <c r="E3004" s="26"/>
    </row>
    <row r="3005" spans="5:5" x14ac:dyDescent="0.2">
      <c r="E3005" s="26"/>
    </row>
    <row r="3006" spans="5:5" x14ac:dyDescent="0.2">
      <c r="E3006" s="26"/>
    </row>
    <row r="3007" spans="5:5" x14ac:dyDescent="0.2">
      <c r="E3007" s="26"/>
    </row>
    <row r="3008" spans="5:5" x14ac:dyDescent="0.2">
      <c r="E3008" s="26"/>
    </row>
    <row r="3009" spans="5:5" x14ac:dyDescent="0.2">
      <c r="E3009" s="26"/>
    </row>
    <row r="3010" spans="5:5" x14ac:dyDescent="0.2">
      <c r="E3010" s="26"/>
    </row>
    <row r="3011" spans="5:5" x14ac:dyDescent="0.2">
      <c r="E3011" s="26"/>
    </row>
    <row r="3012" spans="5:5" x14ac:dyDescent="0.2">
      <c r="E3012" s="26"/>
    </row>
    <row r="3013" spans="5:5" x14ac:dyDescent="0.2">
      <c r="E3013" s="26"/>
    </row>
    <row r="3014" spans="5:5" x14ac:dyDescent="0.2">
      <c r="E3014" s="26"/>
    </row>
    <row r="3015" spans="5:5" x14ac:dyDescent="0.2">
      <c r="E3015" s="26"/>
    </row>
    <row r="3016" spans="5:5" x14ac:dyDescent="0.2">
      <c r="E3016" s="26"/>
    </row>
    <row r="3017" spans="5:5" x14ac:dyDescent="0.2">
      <c r="E3017" s="26"/>
    </row>
    <row r="3018" spans="5:5" x14ac:dyDescent="0.2">
      <c r="E3018" s="26"/>
    </row>
    <row r="3019" spans="5:5" x14ac:dyDescent="0.2">
      <c r="E3019" s="26"/>
    </row>
    <row r="3020" spans="5:5" x14ac:dyDescent="0.2">
      <c r="E3020" s="26"/>
    </row>
    <row r="3021" spans="5:5" x14ac:dyDescent="0.2">
      <c r="E3021" s="26"/>
    </row>
    <row r="3022" spans="5:5" x14ac:dyDescent="0.2">
      <c r="E3022" s="26"/>
    </row>
    <row r="3023" spans="5:5" x14ac:dyDescent="0.2">
      <c r="E3023" s="26"/>
    </row>
    <row r="3024" spans="5:5" x14ac:dyDescent="0.2">
      <c r="E3024" s="26"/>
    </row>
    <row r="3025" spans="5:5" x14ac:dyDescent="0.2">
      <c r="E3025" s="26"/>
    </row>
    <row r="3026" spans="5:5" x14ac:dyDescent="0.2">
      <c r="E3026" s="26"/>
    </row>
    <row r="3027" spans="5:5" x14ac:dyDescent="0.2">
      <c r="E3027" s="26"/>
    </row>
    <row r="3028" spans="5:5" x14ac:dyDescent="0.2">
      <c r="E3028" s="26"/>
    </row>
    <row r="3029" spans="5:5" x14ac:dyDescent="0.2">
      <c r="E3029" s="26"/>
    </row>
    <row r="3030" spans="5:5" x14ac:dyDescent="0.2">
      <c r="E3030" s="26"/>
    </row>
    <row r="3031" spans="5:5" x14ac:dyDescent="0.2">
      <c r="E3031" s="26"/>
    </row>
    <row r="3032" spans="5:5" x14ac:dyDescent="0.2">
      <c r="E3032" s="26"/>
    </row>
    <row r="3033" spans="5:5" x14ac:dyDescent="0.2">
      <c r="E3033" s="26"/>
    </row>
    <row r="3034" spans="5:5" x14ac:dyDescent="0.2">
      <c r="E3034" s="26"/>
    </row>
    <row r="3035" spans="5:5" x14ac:dyDescent="0.2">
      <c r="E3035" s="26"/>
    </row>
    <row r="3036" spans="5:5" x14ac:dyDescent="0.2">
      <c r="E3036" s="26"/>
    </row>
    <row r="3037" spans="5:5" x14ac:dyDescent="0.2">
      <c r="E3037" s="26"/>
    </row>
    <row r="3038" spans="5:5" x14ac:dyDescent="0.2">
      <c r="E3038" s="26"/>
    </row>
    <row r="3039" spans="5:5" x14ac:dyDescent="0.2">
      <c r="E3039" s="26"/>
    </row>
    <row r="3040" spans="5:5" x14ac:dyDescent="0.2">
      <c r="E3040" s="26"/>
    </row>
    <row r="3041" spans="5:5" x14ac:dyDescent="0.2">
      <c r="E3041" s="26"/>
    </row>
    <row r="3042" spans="5:5" x14ac:dyDescent="0.2">
      <c r="E3042" s="26"/>
    </row>
    <row r="3043" spans="5:5" x14ac:dyDescent="0.2">
      <c r="E3043" s="26"/>
    </row>
    <row r="3044" spans="5:5" x14ac:dyDescent="0.2">
      <c r="E3044" s="26"/>
    </row>
    <row r="3045" spans="5:5" x14ac:dyDescent="0.2">
      <c r="E3045" s="26"/>
    </row>
    <row r="3046" spans="5:5" x14ac:dyDescent="0.2">
      <c r="E3046" s="26"/>
    </row>
    <row r="3047" spans="5:5" x14ac:dyDescent="0.2">
      <c r="E3047" s="26"/>
    </row>
    <row r="3048" spans="5:5" x14ac:dyDescent="0.2">
      <c r="E3048" s="26"/>
    </row>
    <row r="3049" spans="5:5" x14ac:dyDescent="0.2">
      <c r="E3049" s="26"/>
    </row>
    <row r="3050" spans="5:5" x14ac:dyDescent="0.2">
      <c r="E3050" s="26"/>
    </row>
    <row r="3051" spans="5:5" x14ac:dyDescent="0.2">
      <c r="E3051" s="26"/>
    </row>
    <row r="3052" spans="5:5" x14ac:dyDescent="0.2">
      <c r="E3052" s="26"/>
    </row>
    <row r="3053" spans="5:5" x14ac:dyDescent="0.2">
      <c r="E3053" s="26"/>
    </row>
    <row r="3054" spans="5:5" x14ac:dyDescent="0.2">
      <c r="E3054" s="26"/>
    </row>
    <row r="3055" spans="5:5" x14ac:dyDescent="0.2">
      <c r="E3055" s="26"/>
    </row>
    <row r="3056" spans="5:5" x14ac:dyDescent="0.2">
      <c r="E3056" s="26"/>
    </row>
    <row r="3057" spans="5:5" x14ac:dyDescent="0.2">
      <c r="E3057" s="26"/>
    </row>
    <row r="3058" spans="5:5" x14ac:dyDescent="0.2">
      <c r="E3058" s="26"/>
    </row>
    <row r="3059" spans="5:5" x14ac:dyDescent="0.2">
      <c r="E3059" s="26"/>
    </row>
    <row r="3060" spans="5:5" x14ac:dyDescent="0.2">
      <c r="E3060" s="26"/>
    </row>
    <row r="3061" spans="5:5" x14ac:dyDescent="0.2">
      <c r="E3061" s="26"/>
    </row>
    <row r="3062" spans="5:5" x14ac:dyDescent="0.2">
      <c r="E3062" s="26"/>
    </row>
    <row r="3063" spans="5:5" x14ac:dyDescent="0.2">
      <c r="E3063" s="26"/>
    </row>
    <row r="3064" spans="5:5" x14ac:dyDescent="0.2">
      <c r="E3064" s="26"/>
    </row>
    <row r="3065" spans="5:5" x14ac:dyDescent="0.2">
      <c r="E3065" s="26"/>
    </row>
    <row r="3066" spans="5:5" x14ac:dyDescent="0.2">
      <c r="E3066" s="26"/>
    </row>
    <row r="3067" spans="5:5" x14ac:dyDescent="0.2">
      <c r="E3067" s="26"/>
    </row>
    <row r="3068" spans="5:5" x14ac:dyDescent="0.2">
      <c r="E3068" s="26"/>
    </row>
    <row r="3069" spans="5:5" x14ac:dyDescent="0.2">
      <c r="E3069" s="26"/>
    </row>
    <row r="3070" spans="5:5" x14ac:dyDescent="0.2">
      <c r="E3070" s="26"/>
    </row>
    <row r="3071" spans="5:5" x14ac:dyDescent="0.2">
      <c r="E3071" s="26"/>
    </row>
    <row r="3072" spans="5:5" x14ac:dyDescent="0.2">
      <c r="E3072" s="26"/>
    </row>
    <row r="3073" spans="5:5" x14ac:dyDescent="0.2">
      <c r="E3073" s="26"/>
    </row>
    <row r="3074" spans="5:5" x14ac:dyDescent="0.2">
      <c r="E3074" s="26"/>
    </row>
    <row r="3075" spans="5:5" x14ac:dyDescent="0.2">
      <c r="E3075" s="26"/>
    </row>
    <row r="3076" spans="5:5" x14ac:dyDescent="0.2">
      <c r="E3076" s="26"/>
    </row>
    <row r="3077" spans="5:5" x14ac:dyDescent="0.2">
      <c r="E3077" s="26"/>
    </row>
    <row r="3078" spans="5:5" x14ac:dyDescent="0.2">
      <c r="E3078" s="26"/>
    </row>
    <row r="3079" spans="5:5" x14ac:dyDescent="0.2">
      <c r="E3079" s="26"/>
    </row>
    <row r="3080" spans="5:5" x14ac:dyDescent="0.2">
      <c r="E3080" s="26"/>
    </row>
    <row r="3081" spans="5:5" x14ac:dyDescent="0.2">
      <c r="E3081" s="26"/>
    </row>
    <row r="3082" spans="5:5" x14ac:dyDescent="0.2">
      <c r="E3082" s="26"/>
    </row>
    <row r="3083" spans="5:5" x14ac:dyDescent="0.2">
      <c r="E3083" s="26"/>
    </row>
    <row r="3084" spans="5:5" x14ac:dyDescent="0.2">
      <c r="E3084" s="26"/>
    </row>
    <row r="3085" spans="5:5" x14ac:dyDescent="0.2">
      <c r="E3085" s="26"/>
    </row>
    <row r="3086" spans="5:5" x14ac:dyDescent="0.2">
      <c r="E3086" s="26"/>
    </row>
    <row r="3087" spans="5:5" x14ac:dyDescent="0.2">
      <c r="E3087" s="26"/>
    </row>
    <row r="3088" spans="5:5" x14ac:dyDescent="0.2">
      <c r="E3088" s="26"/>
    </row>
    <row r="3089" spans="5:5" x14ac:dyDescent="0.2">
      <c r="E3089" s="26"/>
    </row>
    <row r="3090" spans="5:5" x14ac:dyDescent="0.2">
      <c r="E3090" s="26"/>
    </row>
    <row r="3091" spans="5:5" x14ac:dyDescent="0.2">
      <c r="E3091" s="26"/>
    </row>
    <row r="3092" spans="5:5" x14ac:dyDescent="0.2">
      <c r="E3092" s="26"/>
    </row>
    <row r="3093" spans="5:5" x14ac:dyDescent="0.2">
      <c r="E3093" s="26"/>
    </row>
    <row r="3094" spans="5:5" x14ac:dyDescent="0.2">
      <c r="E3094" s="26"/>
    </row>
    <row r="3095" spans="5:5" x14ac:dyDescent="0.2">
      <c r="E3095" s="26"/>
    </row>
    <row r="3096" spans="5:5" x14ac:dyDescent="0.2">
      <c r="E3096" s="26"/>
    </row>
    <row r="3097" spans="5:5" x14ac:dyDescent="0.2">
      <c r="E3097" s="26"/>
    </row>
    <row r="3098" spans="5:5" x14ac:dyDescent="0.2">
      <c r="E3098" s="26"/>
    </row>
    <row r="3099" spans="5:5" x14ac:dyDescent="0.2">
      <c r="E3099" s="26"/>
    </row>
    <row r="3100" spans="5:5" x14ac:dyDescent="0.2">
      <c r="E3100" s="26"/>
    </row>
    <row r="3101" spans="5:5" x14ac:dyDescent="0.2">
      <c r="E3101" s="26"/>
    </row>
    <row r="3102" spans="5:5" x14ac:dyDescent="0.2">
      <c r="E3102" s="26"/>
    </row>
    <row r="3103" spans="5:5" x14ac:dyDescent="0.2">
      <c r="E3103" s="26"/>
    </row>
    <row r="3104" spans="5:5" x14ac:dyDescent="0.2">
      <c r="E3104" s="26"/>
    </row>
    <row r="3105" spans="5:5" x14ac:dyDescent="0.2">
      <c r="E3105" s="26"/>
    </row>
    <row r="3106" spans="5:5" x14ac:dyDescent="0.2">
      <c r="E3106" s="26"/>
    </row>
    <row r="3107" spans="5:5" x14ac:dyDescent="0.2">
      <c r="E3107" s="26"/>
    </row>
    <row r="3108" spans="5:5" x14ac:dyDescent="0.2">
      <c r="E3108" s="26"/>
    </row>
    <row r="3109" spans="5:5" x14ac:dyDescent="0.2">
      <c r="E3109" s="26"/>
    </row>
    <row r="3110" spans="5:5" x14ac:dyDescent="0.2">
      <c r="E3110" s="26"/>
    </row>
    <row r="3111" spans="5:5" x14ac:dyDescent="0.2">
      <c r="E3111" s="26"/>
    </row>
    <row r="3112" spans="5:5" x14ac:dyDescent="0.2">
      <c r="E3112" s="26"/>
    </row>
    <row r="3113" spans="5:5" x14ac:dyDescent="0.2">
      <c r="E3113" s="26"/>
    </row>
    <row r="3114" spans="5:5" x14ac:dyDescent="0.2">
      <c r="E3114" s="26"/>
    </row>
    <row r="3115" spans="5:5" x14ac:dyDescent="0.2">
      <c r="E3115" s="26"/>
    </row>
    <row r="3116" spans="5:5" x14ac:dyDescent="0.2">
      <c r="E3116" s="26"/>
    </row>
    <row r="3117" spans="5:5" x14ac:dyDescent="0.2">
      <c r="E3117" s="26"/>
    </row>
    <row r="3118" spans="5:5" x14ac:dyDescent="0.2">
      <c r="E3118" s="26"/>
    </row>
    <row r="3119" spans="5:5" x14ac:dyDescent="0.2">
      <c r="E3119" s="26"/>
    </row>
    <row r="3120" spans="5:5" x14ac:dyDescent="0.2">
      <c r="E3120" s="26"/>
    </row>
    <row r="3121" spans="5:5" x14ac:dyDescent="0.2">
      <c r="E3121" s="26"/>
    </row>
    <row r="3122" spans="5:5" x14ac:dyDescent="0.2">
      <c r="E3122" s="26"/>
    </row>
    <row r="3123" spans="5:5" x14ac:dyDescent="0.2">
      <c r="E3123" s="26"/>
    </row>
    <row r="3124" spans="5:5" x14ac:dyDescent="0.2">
      <c r="E3124" s="26"/>
    </row>
    <row r="3125" spans="5:5" x14ac:dyDescent="0.2">
      <c r="E3125" s="26"/>
    </row>
    <row r="3126" spans="5:5" x14ac:dyDescent="0.2">
      <c r="E3126" s="26"/>
    </row>
    <row r="3127" spans="5:5" x14ac:dyDescent="0.2">
      <c r="E3127" s="26"/>
    </row>
    <row r="3128" spans="5:5" x14ac:dyDescent="0.2">
      <c r="E3128" s="26"/>
    </row>
    <row r="3129" spans="5:5" x14ac:dyDescent="0.2">
      <c r="E3129" s="26"/>
    </row>
    <row r="3130" spans="5:5" x14ac:dyDescent="0.2">
      <c r="E3130" s="26"/>
    </row>
    <row r="3131" spans="5:5" x14ac:dyDescent="0.2">
      <c r="E3131" s="26"/>
    </row>
    <row r="3132" spans="5:5" x14ac:dyDescent="0.2">
      <c r="E3132" s="26"/>
    </row>
    <row r="3133" spans="5:5" x14ac:dyDescent="0.2">
      <c r="E3133" s="26"/>
    </row>
    <row r="3134" spans="5:5" x14ac:dyDescent="0.2">
      <c r="E3134" s="26"/>
    </row>
    <row r="3135" spans="5:5" x14ac:dyDescent="0.2">
      <c r="E3135" s="26"/>
    </row>
    <row r="3136" spans="5:5" x14ac:dyDescent="0.2">
      <c r="E3136" s="26"/>
    </row>
    <row r="3137" spans="5:5" x14ac:dyDescent="0.2">
      <c r="E3137" s="26"/>
    </row>
    <row r="3138" spans="5:5" x14ac:dyDescent="0.2">
      <c r="E3138" s="26"/>
    </row>
    <row r="3139" spans="5:5" x14ac:dyDescent="0.2">
      <c r="E3139" s="26"/>
    </row>
    <row r="3140" spans="5:5" x14ac:dyDescent="0.2">
      <c r="E3140" s="26"/>
    </row>
    <row r="3141" spans="5:5" x14ac:dyDescent="0.2">
      <c r="E3141" s="26"/>
    </row>
    <row r="3142" spans="5:5" x14ac:dyDescent="0.2">
      <c r="E3142" s="26"/>
    </row>
    <row r="3143" spans="5:5" x14ac:dyDescent="0.2">
      <c r="E3143" s="26"/>
    </row>
    <row r="3144" spans="5:5" x14ac:dyDescent="0.2">
      <c r="E3144" s="26"/>
    </row>
    <row r="3145" spans="5:5" x14ac:dyDescent="0.2">
      <c r="E3145" s="26"/>
    </row>
    <row r="3146" spans="5:5" x14ac:dyDescent="0.2">
      <c r="E3146" s="26"/>
    </row>
    <row r="3147" spans="5:5" x14ac:dyDescent="0.2">
      <c r="E3147" s="26"/>
    </row>
    <row r="3148" spans="5:5" x14ac:dyDescent="0.2">
      <c r="E3148" s="26"/>
    </row>
    <row r="3149" spans="5:5" x14ac:dyDescent="0.2">
      <c r="E3149" s="26"/>
    </row>
    <row r="3150" spans="5:5" x14ac:dyDescent="0.2">
      <c r="E3150" s="26"/>
    </row>
    <row r="3151" spans="5:5" x14ac:dyDescent="0.2">
      <c r="E3151" s="26"/>
    </row>
    <row r="3152" spans="5:5" x14ac:dyDescent="0.2">
      <c r="E3152" s="26"/>
    </row>
    <row r="3153" spans="5:5" x14ac:dyDescent="0.2">
      <c r="E3153" s="26"/>
    </row>
    <row r="3154" spans="5:5" x14ac:dyDescent="0.2">
      <c r="E3154" s="26"/>
    </row>
    <row r="3155" spans="5:5" x14ac:dyDescent="0.2">
      <c r="E3155" s="26"/>
    </row>
    <row r="3156" spans="5:5" x14ac:dyDescent="0.2">
      <c r="E3156" s="26"/>
    </row>
    <row r="3157" spans="5:5" x14ac:dyDescent="0.2">
      <c r="E3157" s="26"/>
    </row>
    <row r="3158" spans="5:5" x14ac:dyDescent="0.2">
      <c r="E3158" s="26"/>
    </row>
    <row r="3159" spans="5:5" x14ac:dyDescent="0.2">
      <c r="E3159" s="26"/>
    </row>
    <row r="3160" spans="5:5" x14ac:dyDescent="0.2">
      <c r="E3160" s="26"/>
    </row>
    <row r="3161" spans="5:5" x14ac:dyDescent="0.2">
      <c r="E3161" s="26"/>
    </row>
    <row r="3162" spans="5:5" x14ac:dyDescent="0.2">
      <c r="E3162" s="26"/>
    </row>
    <row r="3163" spans="5:5" x14ac:dyDescent="0.2">
      <c r="E3163" s="26"/>
    </row>
    <row r="3164" spans="5:5" x14ac:dyDescent="0.2">
      <c r="E3164" s="26"/>
    </row>
    <row r="3165" spans="5:5" x14ac:dyDescent="0.2">
      <c r="E3165" s="26"/>
    </row>
    <row r="3166" spans="5:5" x14ac:dyDescent="0.2">
      <c r="E3166" s="26"/>
    </row>
    <row r="3167" spans="5:5" x14ac:dyDescent="0.2">
      <c r="E3167" s="26"/>
    </row>
    <row r="3168" spans="5:5" x14ac:dyDescent="0.2">
      <c r="E3168" s="26"/>
    </row>
    <row r="3169" spans="5:5" x14ac:dyDescent="0.2">
      <c r="E3169" s="26"/>
    </row>
    <row r="3170" spans="5:5" x14ac:dyDescent="0.2">
      <c r="E3170" s="26"/>
    </row>
    <row r="3171" spans="5:5" x14ac:dyDescent="0.2">
      <c r="E3171" s="26"/>
    </row>
    <row r="3172" spans="5:5" x14ac:dyDescent="0.2">
      <c r="E3172" s="26"/>
    </row>
    <row r="3173" spans="5:5" x14ac:dyDescent="0.2">
      <c r="E3173" s="26"/>
    </row>
    <row r="3174" spans="5:5" x14ac:dyDescent="0.2">
      <c r="E3174" s="26"/>
    </row>
    <row r="3175" spans="5:5" x14ac:dyDescent="0.2">
      <c r="E3175" s="26"/>
    </row>
    <row r="3176" spans="5:5" x14ac:dyDescent="0.2">
      <c r="E3176" s="26"/>
    </row>
    <row r="3177" spans="5:5" x14ac:dyDescent="0.2">
      <c r="E3177" s="26"/>
    </row>
    <row r="3178" spans="5:5" x14ac:dyDescent="0.2">
      <c r="E3178" s="26"/>
    </row>
    <row r="3179" spans="5:5" x14ac:dyDescent="0.2">
      <c r="E3179" s="26"/>
    </row>
    <row r="3180" spans="5:5" x14ac:dyDescent="0.2">
      <c r="E3180" s="26"/>
    </row>
    <row r="3181" spans="5:5" x14ac:dyDescent="0.2">
      <c r="E3181" s="26"/>
    </row>
    <row r="3182" spans="5:5" x14ac:dyDescent="0.2">
      <c r="E3182" s="26"/>
    </row>
    <row r="3183" spans="5:5" x14ac:dyDescent="0.2">
      <c r="E3183" s="26"/>
    </row>
    <row r="3184" spans="5:5" x14ac:dyDescent="0.2">
      <c r="E3184" s="26"/>
    </row>
    <row r="3185" spans="5:5" x14ac:dyDescent="0.2">
      <c r="E3185" s="26"/>
    </row>
    <row r="3186" spans="5:5" x14ac:dyDescent="0.2">
      <c r="E3186" s="26"/>
    </row>
    <row r="3187" spans="5:5" x14ac:dyDescent="0.2">
      <c r="E3187" s="26"/>
    </row>
    <row r="3188" spans="5:5" x14ac:dyDescent="0.2">
      <c r="E3188" s="26"/>
    </row>
    <row r="3189" spans="5:5" x14ac:dyDescent="0.2">
      <c r="E3189" s="26"/>
    </row>
    <row r="3190" spans="5:5" x14ac:dyDescent="0.2">
      <c r="E3190" s="26"/>
    </row>
    <row r="3191" spans="5:5" x14ac:dyDescent="0.2">
      <c r="E3191" s="26"/>
    </row>
    <row r="3192" spans="5:5" x14ac:dyDescent="0.2">
      <c r="E3192" s="26"/>
    </row>
    <row r="3193" spans="5:5" x14ac:dyDescent="0.2">
      <c r="E3193" s="26"/>
    </row>
    <row r="3194" spans="5:5" x14ac:dyDescent="0.2">
      <c r="E3194" s="26"/>
    </row>
    <row r="3195" spans="5:5" x14ac:dyDescent="0.2">
      <c r="E3195" s="26"/>
    </row>
    <row r="3196" spans="5:5" x14ac:dyDescent="0.2">
      <c r="E3196" s="26"/>
    </row>
    <row r="3197" spans="5:5" x14ac:dyDescent="0.2">
      <c r="E3197" s="26"/>
    </row>
    <row r="3198" spans="5:5" x14ac:dyDescent="0.2">
      <c r="E3198" s="26"/>
    </row>
    <row r="3199" spans="5:5" x14ac:dyDescent="0.2">
      <c r="E3199" s="26"/>
    </row>
    <row r="3200" spans="5:5" x14ac:dyDescent="0.2">
      <c r="E3200" s="26"/>
    </row>
    <row r="3201" spans="5:5" x14ac:dyDescent="0.2">
      <c r="E3201" s="26"/>
    </row>
    <row r="3202" spans="5:5" x14ac:dyDescent="0.2">
      <c r="E3202" s="26"/>
    </row>
    <row r="3203" spans="5:5" x14ac:dyDescent="0.2">
      <c r="E3203" s="26"/>
    </row>
    <row r="3204" spans="5:5" x14ac:dyDescent="0.2">
      <c r="E3204" s="26"/>
    </row>
    <row r="3205" spans="5:5" x14ac:dyDescent="0.2">
      <c r="E3205" s="26"/>
    </row>
    <row r="3206" spans="5:5" x14ac:dyDescent="0.2">
      <c r="E3206" s="26"/>
    </row>
    <row r="3207" spans="5:5" x14ac:dyDescent="0.2">
      <c r="E3207" s="26"/>
    </row>
    <row r="3208" spans="5:5" x14ac:dyDescent="0.2">
      <c r="E3208" s="26"/>
    </row>
    <row r="3209" spans="5:5" x14ac:dyDescent="0.2">
      <c r="E3209" s="26"/>
    </row>
    <row r="3210" spans="5:5" x14ac:dyDescent="0.2">
      <c r="E3210" s="26"/>
    </row>
    <row r="3211" spans="5:5" x14ac:dyDescent="0.2">
      <c r="E3211" s="26"/>
    </row>
    <row r="3212" spans="5:5" x14ac:dyDescent="0.2">
      <c r="E3212" s="26"/>
    </row>
    <row r="3213" spans="5:5" x14ac:dyDescent="0.2">
      <c r="E3213" s="26"/>
    </row>
    <row r="3214" spans="5:5" x14ac:dyDescent="0.2">
      <c r="E3214" s="26"/>
    </row>
    <row r="3215" spans="5:5" x14ac:dyDescent="0.2">
      <c r="E3215" s="26"/>
    </row>
    <row r="3216" spans="5:5" x14ac:dyDescent="0.2">
      <c r="E3216" s="26"/>
    </row>
    <row r="3217" spans="5:5" x14ac:dyDescent="0.2">
      <c r="E3217" s="26"/>
    </row>
    <row r="3218" spans="5:5" x14ac:dyDescent="0.2">
      <c r="E3218" s="26"/>
    </row>
    <row r="3219" spans="5:5" x14ac:dyDescent="0.2">
      <c r="E3219" s="26"/>
    </row>
    <row r="3220" spans="5:5" x14ac:dyDescent="0.2">
      <c r="E3220" s="26"/>
    </row>
    <row r="3221" spans="5:5" x14ac:dyDescent="0.2">
      <c r="E3221" s="26"/>
    </row>
    <row r="3222" spans="5:5" x14ac:dyDescent="0.2">
      <c r="E3222" s="26"/>
    </row>
    <row r="3223" spans="5:5" x14ac:dyDescent="0.2">
      <c r="E3223" s="26"/>
    </row>
    <row r="3224" spans="5:5" x14ac:dyDescent="0.2">
      <c r="E3224" s="26"/>
    </row>
    <row r="3225" spans="5:5" x14ac:dyDescent="0.2">
      <c r="E3225" s="26"/>
    </row>
    <row r="3226" spans="5:5" x14ac:dyDescent="0.2">
      <c r="E3226" s="26"/>
    </row>
    <row r="3227" spans="5:5" x14ac:dyDescent="0.2">
      <c r="E3227" s="26"/>
    </row>
    <row r="3228" spans="5:5" x14ac:dyDescent="0.2">
      <c r="E3228" s="26"/>
    </row>
    <row r="3229" spans="5:5" x14ac:dyDescent="0.2">
      <c r="E3229" s="26"/>
    </row>
    <row r="3230" spans="5:5" x14ac:dyDescent="0.2">
      <c r="E3230" s="26"/>
    </row>
    <row r="3231" spans="5:5" x14ac:dyDescent="0.2">
      <c r="E3231" s="26"/>
    </row>
    <row r="3232" spans="5:5" x14ac:dyDescent="0.2">
      <c r="E3232" s="26"/>
    </row>
    <row r="3233" spans="5:5" x14ac:dyDescent="0.2">
      <c r="E3233" s="26"/>
    </row>
    <row r="3234" spans="5:5" x14ac:dyDescent="0.2">
      <c r="E3234" s="26"/>
    </row>
    <row r="3235" spans="5:5" x14ac:dyDescent="0.2">
      <c r="E3235" s="26"/>
    </row>
    <row r="3236" spans="5:5" x14ac:dyDescent="0.2">
      <c r="E3236" s="26"/>
    </row>
    <row r="3237" spans="5:5" x14ac:dyDescent="0.2">
      <c r="E3237" s="26"/>
    </row>
    <row r="3238" spans="5:5" x14ac:dyDescent="0.2">
      <c r="E3238" s="26"/>
    </row>
    <row r="3239" spans="5:5" x14ac:dyDescent="0.2">
      <c r="E3239" s="26"/>
    </row>
    <row r="3240" spans="5:5" x14ac:dyDescent="0.2">
      <c r="E3240" s="26"/>
    </row>
    <row r="3241" spans="5:5" x14ac:dyDescent="0.2">
      <c r="E3241" s="26"/>
    </row>
    <row r="3242" spans="5:5" x14ac:dyDescent="0.2">
      <c r="E3242" s="26"/>
    </row>
    <row r="3243" spans="5:5" x14ac:dyDescent="0.2">
      <c r="E3243" s="26"/>
    </row>
    <row r="3244" spans="5:5" x14ac:dyDescent="0.2">
      <c r="E3244" s="26"/>
    </row>
    <row r="3245" spans="5:5" x14ac:dyDescent="0.2">
      <c r="E3245" s="26"/>
    </row>
    <row r="3246" spans="5:5" x14ac:dyDescent="0.2">
      <c r="E3246" s="26"/>
    </row>
    <row r="3247" spans="5:5" x14ac:dyDescent="0.2">
      <c r="E3247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38"/>
  <sheetViews>
    <sheetView topLeftCell="A161" workbookViewId="0">
      <selection activeCell="A196" sqref="A196"/>
    </sheetView>
  </sheetViews>
  <sheetFormatPr defaultRowHeight="11.25" x14ac:dyDescent="0.2"/>
  <cols>
    <col min="1" max="1" width="9.140625" style="4"/>
    <col min="2" max="2" width="11.28515625" style="11" customWidth="1"/>
    <col min="3" max="3" width="9.140625" style="25"/>
    <col min="4" max="4" width="9.140625" style="4"/>
    <col min="5" max="5" width="19.140625" style="4" customWidth="1"/>
    <col min="6" max="7" width="9.140625" style="4"/>
    <col min="8" max="8" width="9.140625" style="25"/>
    <col min="9" max="16384" width="9.140625" style="4"/>
  </cols>
  <sheetData>
    <row r="1" spans="1:10" x14ac:dyDescent="0.2">
      <c r="A1" s="1" t="s">
        <v>0</v>
      </c>
      <c r="B1" s="2"/>
      <c r="C1" s="3">
        <f>SUM(C4:C320)</f>
        <v>23871.500000000011</v>
      </c>
      <c r="D1" s="3">
        <f>SUM(D4:D320)</f>
        <v>1596.25</v>
      </c>
      <c r="H1" s="5">
        <f ca="1">TODAY()</f>
        <v>42405</v>
      </c>
      <c r="I1" s="5"/>
      <c r="J1" s="5"/>
    </row>
    <row r="2" spans="1:10" s="8" customFormat="1" x14ac:dyDescent="0.2">
      <c r="A2" s="1" t="s">
        <v>1</v>
      </c>
      <c r="B2" s="6" t="s">
        <v>2</v>
      </c>
      <c r="C2" s="7" t="s">
        <v>3</v>
      </c>
      <c r="D2" s="6" t="s">
        <v>4</v>
      </c>
      <c r="E2" s="6" t="s">
        <v>5</v>
      </c>
      <c r="H2" s="9"/>
    </row>
    <row r="3" spans="1:10" s="8" customFormat="1" x14ac:dyDescent="0.2">
      <c r="A3" s="10">
        <v>14943</v>
      </c>
      <c r="B3" s="11">
        <v>41944</v>
      </c>
      <c r="C3" s="12">
        <v>24.84</v>
      </c>
      <c r="D3" s="12">
        <v>1.89</v>
      </c>
      <c r="E3" s="15" t="s">
        <v>11</v>
      </c>
      <c r="H3" s="9"/>
    </row>
    <row r="4" spans="1:10" x14ac:dyDescent="0.2">
      <c r="A4" s="10">
        <v>14944</v>
      </c>
      <c r="B4" s="11">
        <v>41944</v>
      </c>
      <c r="C4" s="12">
        <v>56.18</v>
      </c>
      <c r="D4" s="12">
        <v>4.28</v>
      </c>
      <c r="E4" s="17"/>
      <c r="F4" s="8"/>
      <c r="G4" s="8"/>
      <c r="H4" s="10"/>
    </row>
    <row r="5" spans="1:10" x14ac:dyDescent="0.2">
      <c r="A5" s="10">
        <v>14945</v>
      </c>
      <c r="B5" s="11">
        <v>41944</v>
      </c>
      <c r="C5" s="12">
        <v>310.68</v>
      </c>
      <c r="D5" s="12">
        <v>23.68</v>
      </c>
      <c r="E5" s="15" t="s">
        <v>11</v>
      </c>
      <c r="F5" s="21"/>
      <c r="G5" s="22"/>
      <c r="H5" s="12"/>
    </row>
    <row r="6" spans="1:10" x14ac:dyDescent="0.2">
      <c r="A6" s="10">
        <v>14946</v>
      </c>
      <c r="B6" s="11">
        <v>41944</v>
      </c>
      <c r="C6" s="12">
        <v>18</v>
      </c>
      <c r="D6" s="12">
        <v>1.37</v>
      </c>
      <c r="E6" s="13"/>
      <c r="F6" s="18"/>
      <c r="G6" s="19"/>
      <c r="H6" s="12"/>
    </row>
    <row r="7" spans="1:10" x14ac:dyDescent="0.2">
      <c r="A7" s="10">
        <v>14947</v>
      </c>
      <c r="B7" s="11">
        <v>41944</v>
      </c>
      <c r="C7" s="12">
        <v>45.47</v>
      </c>
      <c r="D7" s="12">
        <v>3.47</v>
      </c>
      <c r="E7" s="15" t="s">
        <v>7</v>
      </c>
      <c r="F7" s="21"/>
      <c r="G7" s="22"/>
      <c r="H7" s="10"/>
    </row>
    <row r="8" spans="1:10" x14ac:dyDescent="0.2">
      <c r="A8" s="10">
        <v>14948</v>
      </c>
      <c r="B8" s="11">
        <v>41944</v>
      </c>
      <c r="C8" s="12">
        <v>14.07</v>
      </c>
      <c r="D8" s="12">
        <v>1.07</v>
      </c>
      <c r="E8" s="17"/>
      <c r="H8" s="10"/>
    </row>
    <row r="9" spans="1:10" x14ac:dyDescent="0.2">
      <c r="A9" s="10">
        <v>14949</v>
      </c>
      <c r="B9" s="11">
        <v>41944</v>
      </c>
      <c r="C9" s="12">
        <v>138.56</v>
      </c>
      <c r="D9" s="12">
        <v>10.56</v>
      </c>
      <c r="E9" s="17"/>
      <c r="F9" s="18"/>
      <c r="G9" s="19"/>
      <c r="H9" s="12"/>
    </row>
    <row r="10" spans="1:10" x14ac:dyDescent="0.2">
      <c r="A10" s="10">
        <v>14950</v>
      </c>
      <c r="B10" s="11">
        <v>41944</v>
      </c>
      <c r="C10" s="12">
        <v>19</v>
      </c>
      <c r="D10" s="12">
        <v>1.45</v>
      </c>
      <c r="E10" s="17"/>
      <c r="H10" s="12"/>
    </row>
    <row r="11" spans="1:10" x14ac:dyDescent="0.2">
      <c r="A11" s="10">
        <v>14951</v>
      </c>
      <c r="B11" s="11">
        <v>41944</v>
      </c>
      <c r="C11" s="12">
        <v>124.49</v>
      </c>
      <c r="D11" s="12">
        <v>9.49</v>
      </c>
      <c r="E11" s="15" t="s">
        <v>7</v>
      </c>
      <c r="F11" s="21"/>
      <c r="G11" s="22"/>
      <c r="H11" s="10"/>
    </row>
    <row r="12" spans="1:10" x14ac:dyDescent="0.2">
      <c r="A12" s="10">
        <v>14952</v>
      </c>
      <c r="B12" s="11">
        <v>41944</v>
      </c>
      <c r="C12" s="12">
        <v>302.02</v>
      </c>
      <c r="D12" s="12">
        <v>23.02</v>
      </c>
      <c r="E12" s="15" t="s">
        <v>11</v>
      </c>
      <c r="F12" s="21"/>
      <c r="G12" s="22"/>
      <c r="H12" s="12"/>
    </row>
    <row r="13" spans="1:10" x14ac:dyDescent="0.2">
      <c r="A13" s="10">
        <v>14953</v>
      </c>
      <c r="B13" s="11">
        <v>41944</v>
      </c>
      <c r="C13" s="12">
        <v>125</v>
      </c>
      <c r="D13" s="12">
        <v>9.5299999999999994</v>
      </c>
      <c r="E13" s="17"/>
      <c r="F13" s="33">
        <f>+C3+160.68+C7+C11+C12+38.97</f>
        <v>696.47</v>
      </c>
      <c r="G13" s="34">
        <v>690.71</v>
      </c>
      <c r="H13" s="12"/>
    </row>
    <row r="14" spans="1:10" x14ac:dyDescent="0.2">
      <c r="A14" s="10">
        <v>14954</v>
      </c>
      <c r="B14" s="11">
        <v>41946</v>
      </c>
      <c r="C14" s="12">
        <v>28.09</v>
      </c>
      <c r="D14" s="12">
        <v>2.14</v>
      </c>
      <c r="E14" s="15" t="s">
        <v>7</v>
      </c>
      <c r="F14" s="21"/>
      <c r="G14" s="22"/>
      <c r="H14" s="12"/>
    </row>
    <row r="15" spans="1:10" x14ac:dyDescent="0.2">
      <c r="A15" s="10">
        <v>14955</v>
      </c>
      <c r="B15" s="11">
        <v>41946</v>
      </c>
      <c r="C15" s="12">
        <v>238.69</v>
      </c>
      <c r="D15" s="12">
        <v>18.190000000000001</v>
      </c>
      <c r="E15" s="15" t="s">
        <v>7</v>
      </c>
      <c r="F15" s="21"/>
      <c r="G15" s="22"/>
      <c r="H15" s="12"/>
    </row>
    <row r="16" spans="1:10" x14ac:dyDescent="0.2">
      <c r="A16" s="10">
        <v>14956</v>
      </c>
      <c r="B16" s="11">
        <v>41946</v>
      </c>
      <c r="C16" s="12">
        <v>280.37</v>
      </c>
      <c r="D16" s="12">
        <v>21.37</v>
      </c>
      <c r="E16" s="15" t="s">
        <v>11</v>
      </c>
      <c r="H16" s="12"/>
    </row>
    <row r="17" spans="1:8" x14ac:dyDescent="0.2">
      <c r="A17" s="10">
        <v>14957</v>
      </c>
      <c r="B17" s="11">
        <v>41946</v>
      </c>
      <c r="C17" s="12">
        <v>185.11</v>
      </c>
      <c r="D17" s="12">
        <v>14.11</v>
      </c>
      <c r="E17" s="15" t="s">
        <v>11</v>
      </c>
      <c r="H17" s="12"/>
    </row>
    <row r="18" spans="1:8" x14ac:dyDescent="0.2">
      <c r="A18" s="10">
        <v>14958</v>
      </c>
      <c r="B18" s="11">
        <v>41946</v>
      </c>
      <c r="C18" s="12">
        <v>180.24</v>
      </c>
      <c r="D18" s="12">
        <v>13.74</v>
      </c>
      <c r="E18" s="13" t="s">
        <v>46</v>
      </c>
    </row>
    <row r="19" spans="1:8" x14ac:dyDescent="0.2">
      <c r="A19" s="10">
        <v>14959</v>
      </c>
      <c r="B19" s="11">
        <v>41946</v>
      </c>
      <c r="C19" s="12">
        <v>-27.06</v>
      </c>
      <c r="D19" s="12">
        <v>-2.06</v>
      </c>
      <c r="E19" s="15" t="s">
        <v>11</v>
      </c>
    </row>
    <row r="20" spans="1:8" x14ac:dyDescent="0.2">
      <c r="A20" s="10">
        <v>14960</v>
      </c>
      <c r="B20" s="11">
        <v>41946</v>
      </c>
      <c r="C20" s="12">
        <v>240.32</v>
      </c>
      <c r="D20" s="12">
        <v>18.32</v>
      </c>
      <c r="E20" s="15" t="s">
        <v>7</v>
      </c>
    </row>
    <row r="21" spans="1:8" x14ac:dyDescent="0.2">
      <c r="A21" s="10">
        <v>14961</v>
      </c>
      <c r="B21" s="11">
        <v>41946</v>
      </c>
      <c r="C21" s="12">
        <v>160.21</v>
      </c>
      <c r="D21" s="12">
        <v>12.21</v>
      </c>
      <c r="E21" s="15" t="s">
        <v>47</v>
      </c>
    </row>
    <row r="22" spans="1:8" x14ac:dyDescent="0.2">
      <c r="A22" s="10">
        <v>14962</v>
      </c>
      <c r="B22" s="11">
        <v>41946</v>
      </c>
      <c r="C22" s="12">
        <v>444.37</v>
      </c>
      <c r="D22" s="12">
        <v>33.869999999999997</v>
      </c>
      <c r="E22" s="15" t="s">
        <v>48</v>
      </c>
    </row>
    <row r="23" spans="1:8" x14ac:dyDescent="0.2">
      <c r="A23" s="10">
        <v>14963</v>
      </c>
      <c r="B23" s="11">
        <v>41946</v>
      </c>
      <c r="C23" s="12">
        <v>24.9</v>
      </c>
      <c r="D23" s="12">
        <v>1.9</v>
      </c>
      <c r="E23" s="15" t="s">
        <v>11</v>
      </c>
    </row>
    <row r="24" spans="1:8" x14ac:dyDescent="0.2">
      <c r="A24" s="10">
        <v>14964</v>
      </c>
      <c r="B24" s="11">
        <v>41946</v>
      </c>
      <c r="C24" s="12">
        <v>213.25</v>
      </c>
      <c r="D24" s="12">
        <v>16.25</v>
      </c>
      <c r="E24" s="15" t="s">
        <v>11</v>
      </c>
    </row>
    <row r="25" spans="1:8" x14ac:dyDescent="0.2">
      <c r="A25" s="10">
        <v>14965</v>
      </c>
      <c r="B25" s="11">
        <v>41946</v>
      </c>
      <c r="C25" s="12">
        <v>18.350000000000001</v>
      </c>
      <c r="D25" s="12">
        <v>1.4</v>
      </c>
      <c r="E25" s="15" t="s">
        <v>11</v>
      </c>
      <c r="F25" s="21"/>
      <c r="G25" s="22"/>
    </row>
    <row r="26" spans="1:8" x14ac:dyDescent="0.2">
      <c r="A26" s="10">
        <v>14966</v>
      </c>
      <c r="B26" s="11">
        <v>41946</v>
      </c>
      <c r="C26" s="12">
        <v>9.69</v>
      </c>
      <c r="D26" s="12">
        <v>0.74</v>
      </c>
      <c r="E26" s="15" t="s">
        <v>11</v>
      </c>
      <c r="F26" s="33">
        <f>+C15+C16+C14+191.87+C17+C19+C23+69.61+C20+C24+C25+C26</f>
        <v>1473.19</v>
      </c>
      <c r="G26" s="34">
        <v>1449.83</v>
      </c>
    </row>
    <row r="27" spans="1:8" x14ac:dyDescent="0.2">
      <c r="A27" s="10">
        <v>14967</v>
      </c>
      <c r="B27" s="11">
        <v>41947</v>
      </c>
      <c r="C27" s="12">
        <v>138.02000000000001</v>
      </c>
      <c r="D27" s="12">
        <v>10.52</v>
      </c>
      <c r="E27" s="15" t="s">
        <v>13</v>
      </c>
      <c r="F27" s="21"/>
      <c r="G27" s="22"/>
    </row>
    <row r="28" spans="1:8" x14ac:dyDescent="0.2">
      <c r="A28" s="10">
        <v>14968</v>
      </c>
      <c r="B28" s="11">
        <v>41947</v>
      </c>
      <c r="C28" s="12">
        <v>14</v>
      </c>
      <c r="D28" s="12"/>
      <c r="E28" s="15" t="s">
        <v>49</v>
      </c>
    </row>
    <row r="29" spans="1:8" x14ac:dyDescent="0.2">
      <c r="A29" s="10">
        <v>14969</v>
      </c>
      <c r="B29" s="11">
        <v>41947</v>
      </c>
      <c r="C29" s="12">
        <v>13.95</v>
      </c>
      <c r="D29" s="12">
        <v>1.05</v>
      </c>
      <c r="E29" s="15" t="s">
        <v>50</v>
      </c>
      <c r="F29" s="21"/>
      <c r="G29" s="22"/>
    </row>
    <row r="30" spans="1:8" x14ac:dyDescent="0.2">
      <c r="A30" s="10">
        <v>14970</v>
      </c>
      <c r="B30" s="11">
        <v>41947</v>
      </c>
      <c r="C30" s="12">
        <v>-23.82</v>
      </c>
      <c r="D30" s="12">
        <v>-1.82</v>
      </c>
      <c r="E30" s="13"/>
      <c r="F30" s="18"/>
      <c r="G30" s="19"/>
    </row>
    <row r="31" spans="1:8" x14ac:dyDescent="0.2">
      <c r="A31" s="10">
        <v>14971</v>
      </c>
      <c r="B31" s="11">
        <v>41947</v>
      </c>
      <c r="C31" s="12">
        <v>30.26</v>
      </c>
      <c r="D31" s="12">
        <v>2.31</v>
      </c>
      <c r="E31" s="15" t="s">
        <v>11</v>
      </c>
    </row>
    <row r="32" spans="1:8" x14ac:dyDescent="0.2">
      <c r="A32" s="10">
        <v>14972</v>
      </c>
      <c r="B32" s="11">
        <v>41947</v>
      </c>
      <c r="C32" s="12">
        <v>181.86</v>
      </c>
      <c r="D32" s="12">
        <v>13.86</v>
      </c>
      <c r="E32" s="15" t="s">
        <v>7</v>
      </c>
    </row>
    <row r="33" spans="1:9" x14ac:dyDescent="0.2">
      <c r="A33" s="10">
        <v>14973</v>
      </c>
      <c r="B33" s="11">
        <v>41947</v>
      </c>
      <c r="C33" s="12">
        <v>45</v>
      </c>
      <c r="D33" s="12">
        <v>3.43</v>
      </c>
      <c r="E33" s="17"/>
    </row>
    <row r="34" spans="1:9" x14ac:dyDescent="0.2">
      <c r="A34" s="10">
        <v>14974</v>
      </c>
      <c r="B34" s="11">
        <v>41947</v>
      </c>
      <c r="C34" s="12">
        <v>204.27</v>
      </c>
      <c r="D34" s="12">
        <v>15.57</v>
      </c>
      <c r="E34" s="15" t="s">
        <v>7</v>
      </c>
      <c r="F34" s="21"/>
      <c r="G34" s="22"/>
    </row>
    <row r="35" spans="1:9" x14ac:dyDescent="0.2">
      <c r="A35" s="10">
        <v>14975</v>
      </c>
      <c r="B35" s="11">
        <v>41947</v>
      </c>
      <c r="C35" s="12">
        <v>232.52</v>
      </c>
      <c r="D35" s="12">
        <v>17.72</v>
      </c>
      <c r="E35" s="17"/>
    </row>
    <row r="36" spans="1:9" x14ac:dyDescent="0.2">
      <c r="A36" s="10">
        <v>14976</v>
      </c>
      <c r="B36" s="11">
        <v>41947</v>
      </c>
      <c r="C36" s="12">
        <v>58.46</v>
      </c>
      <c r="D36" s="12">
        <v>4.46</v>
      </c>
      <c r="E36" s="15" t="s">
        <v>11</v>
      </c>
      <c r="F36" s="21"/>
      <c r="G36" s="22"/>
    </row>
    <row r="37" spans="1:9" x14ac:dyDescent="0.2">
      <c r="A37" s="10">
        <v>14977</v>
      </c>
      <c r="B37" s="11">
        <v>41947</v>
      </c>
      <c r="C37" s="12">
        <v>32</v>
      </c>
      <c r="D37" s="12">
        <v>2.44</v>
      </c>
      <c r="E37" s="17"/>
    </row>
    <row r="38" spans="1:9" x14ac:dyDescent="0.2">
      <c r="A38" s="10">
        <v>14978</v>
      </c>
      <c r="B38" s="11">
        <v>41947</v>
      </c>
      <c r="C38" s="12">
        <v>30.2</v>
      </c>
      <c r="D38" s="12">
        <v>2.2999999999999998</v>
      </c>
      <c r="E38" s="15" t="s">
        <v>11</v>
      </c>
    </row>
    <row r="39" spans="1:9" x14ac:dyDescent="0.2">
      <c r="A39" s="10">
        <v>14979</v>
      </c>
      <c r="B39" s="11">
        <v>41947</v>
      </c>
      <c r="C39" s="12">
        <v>296.44</v>
      </c>
      <c r="D39" s="12">
        <v>22.59</v>
      </c>
      <c r="E39" s="15" t="s">
        <v>51</v>
      </c>
    </row>
    <row r="40" spans="1:9" x14ac:dyDescent="0.2">
      <c r="A40" s="10">
        <v>14980</v>
      </c>
      <c r="B40" s="11">
        <v>41947</v>
      </c>
      <c r="C40" s="12">
        <v>124</v>
      </c>
      <c r="D40" s="12">
        <v>9.4499999999999993</v>
      </c>
      <c r="E40" s="17"/>
    </row>
    <row r="41" spans="1:9" x14ac:dyDescent="0.2">
      <c r="A41" s="10">
        <v>14981</v>
      </c>
      <c r="B41" s="11">
        <v>41947</v>
      </c>
      <c r="C41" s="12">
        <v>34.64</v>
      </c>
      <c r="D41" s="12">
        <v>2.64</v>
      </c>
      <c r="E41" s="15" t="s">
        <v>11</v>
      </c>
      <c r="F41" s="33">
        <f>+C27+C31+C32+C34+C36+C38+C41</f>
        <v>677.71</v>
      </c>
      <c r="G41" s="34">
        <v>663.59</v>
      </c>
      <c r="H41" s="10"/>
      <c r="I41" s="10"/>
    </row>
    <row r="42" spans="1:9" x14ac:dyDescent="0.2">
      <c r="A42" s="10">
        <v>14982</v>
      </c>
      <c r="B42" s="11">
        <v>41948</v>
      </c>
      <c r="C42" s="12">
        <v>23.82</v>
      </c>
      <c r="D42" s="12">
        <v>1.82</v>
      </c>
      <c r="E42" s="17"/>
    </row>
    <row r="43" spans="1:9" x14ac:dyDescent="0.2">
      <c r="A43" s="10">
        <v>14983</v>
      </c>
      <c r="B43" s="11">
        <v>41948</v>
      </c>
      <c r="C43" s="12">
        <v>77.930000000000007</v>
      </c>
      <c r="D43" s="12">
        <v>5.94</v>
      </c>
      <c r="E43" s="15" t="s">
        <v>52</v>
      </c>
    </row>
    <row r="44" spans="1:9" x14ac:dyDescent="0.2">
      <c r="A44" s="10">
        <v>14984</v>
      </c>
      <c r="B44" s="11">
        <v>41948</v>
      </c>
      <c r="C44" s="12">
        <v>358.31</v>
      </c>
      <c r="D44" s="12">
        <v>27.31</v>
      </c>
      <c r="E44" s="15" t="s">
        <v>11</v>
      </c>
    </row>
    <row r="45" spans="1:9" x14ac:dyDescent="0.2">
      <c r="A45" s="10">
        <v>14985</v>
      </c>
      <c r="B45" s="11">
        <v>41948</v>
      </c>
      <c r="C45" s="12">
        <v>227.33</v>
      </c>
      <c r="D45" s="12">
        <v>17.329999999999998</v>
      </c>
      <c r="E45" s="17"/>
      <c r="F45" s="18"/>
      <c r="G45" s="19"/>
    </row>
    <row r="46" spans="1:9" x14ac:dyDescent="0.2">
      <c r="A46" s="10">
        <v>14986</v>
      </c>
      <c r="B46" s="11">
        <v>41948</v>
      </c>
      <c r="C46" s="12">
        <v>161.29</v>
      </c>
      <c r="D46" s="12">
        <v>12.29</v>
      </c>
      <c r="E46" s="15" t="s">
        <v>7</v>
      </c>
      <c r="F46" s="21"/>
      <c r="G46" s="22"/>
    </row>
    <row r="47" spans="1:9" x14ac:dyDescent="0.2">
      <c r="A47" s="10">
        <v>14987</v>
      </c>
      <c r="B47" s="11">
        <v>41948</v>
      </c>
      <c r="C47" s="12">
        <v>357.23</v>
      </c>
      <c r="D47" s="12">
        <v>27.23</v>
      </c>
      <c r="E47" s="15" t="s">
        <v>7</v>
      </c>
    </row>
    <row r="48" spans="1:9" x14ac:dyDescent="0.2">
      <c r="A48" s="10">
        <v>14988</v>
      </c>
      <c r="B48" s="11">
        <v>41948</v>
      </c>
      <c r="C48" s="12">
        <v>226.78</v>
      </c>
      <c r="D48" s="12">
        <v>17.28</v>
      </c>
      <c r="E48" s="15" t="s">
        <v>11</v>
      </c>
    </row>
    <row r="49" spans="1:7" x14ac:dyDescent="0.2">
      <c r="A49" s="10">
        <v>14989</v>
      </c>
      <c r="B49" s="11">
        <v>41948</v>
      </c>
      <c r="C49" s="12">
        <v>180</v>
      </c>
      <c r="D49" s="12"/>
      <c r="E49" s="15" t="s">
        <v>53</v>
      </c>
      <c r="F49" s="21"/>
      <c r="G49" s="22"/>
    </row>
    <row r="50" spans="1:7" x14ac:dyDescent="0.2">
      <c r="A50" s="10">
        <v>14990</v>
      </c>
      <c r="B50" s="11">
        <v>41948</v>
      </c>
      <c r="C50" s="12">
        <v>180</v>
      </c>
      <c r="D50" s="12"/>
      <c r="E50" s="15" t="s">
        <v>53</v>
      </c>
      <c r="F50" s="34">
        <f>+C44+C46+50+C47+C48</f>
        <v>1153.6100000000001</v>
      </c>
      <c r="G50" s="34">
        <v>1143.4000000000001</v>
      </c>
    </row>
    <row r="51" spans="1:7" x14ac:dyDescent="0.2">
      <c r="A51" s="10">
        <v>14991</v>
      </c>
      <c r="B51" s="11">
        <v>41949</v>
      </c>
      <c r="C51" s="12">
        <v>64.95</v>
      </c>
      <c r="D51" s="12">
        <v>4.95</v>
      </c>
      <c r="E51" s="15" t="s">
        <v>11</v>
      </c>
    </row>
    <row r="52" spans="1:7" x14ac:dyDescent="0.2">
      <c r="A52" s="10">
        <v>14992</v>
      </c>
      <c r="B52" s="11">
        <v>41949</v>
      </c>
      <c r="C52" s="12">
        <v>87.68</v>
      </c>
      <c r="D52" s="12">
        <v>6.68</v>
      </c>
      <c r="E52" s="15" t="s">
        <v>7</v>
      </c>
    </row>
    <row r="53" spans="1:7" x14ac:dyDescent="0.2">
      <c r="A53" s="10">
        <v>14993</v>
      </c>
      <c r="B53" s="11">
        <v>41949</v>
      </c>
      <c r="C53" s="12">
        <v>19.489999999999998</v>
      </c>
      <c r="D53" s="12">
        <v>1.49</v>
      </c>
      <c r="E53" s="17"/>
    </row>
    <row r="54" spans="1:7" x14ac:dyDescent="0.2">
      <c r="A54" s="10">
        <v>14994</v>
      </c>
      <c r="B54" s="11">
        <v>41949</v>
      </c>
      <c r="C54" s="12">
        <v>250</v>
      </c>
      <c r="D54" s="12">
        <v>19.05</v>
      </c>
      <c r="E54" s="17"/>
    </row>
    <row r="55" spans="1:7" x14ac:dyDescent="0.2">
      <c r="A55" s="10">
        <v>14995</v>
      </c>
      <c r="B55" s="11">
        <v>41949</v>
      </c>
      <c r="C55" s="12">
        <v>20.57</v>
      </c>
      <c r="D55" s="12">
        <v>1.57</v>
      </c>
      <c r="E55" s="15" t="s">
        <v>11</v>
      </c>
      <c r="F55" s="21"/>
      <c r="G55" s="22"/>
    </row>
    <row r="56" spans="1:7" x14ac:dyDescent="0.2">
      <c r="A56" s="10">
        <v>14996</v>
      </c>
      <c r="B56" s="11">
        <v>41949</v>
      </c>
      <c r="C56" s="12">
        <v>139.63999999999999</v>
      </c>
      <c r="D56" s="12">
        <v>10.64</v>
      </c>
      <c r="E56" s="15" t="s">
        <v>11</v>
      </c>
    </row>
    <row r="57" spans="1:7" x14ac:dyDescent="0.2">
      <c r="A57" s="10">
        <v>14997</v>
      </c>
      <c r="B57" s="11">
        <v>41949</v>
      </c>
      <c r="C57" s="12">
        <v>17.27</v>
      </c>
      <c r="D57" s="12">
        <v>1.32</v>
      </c>
      <c r="E57" s="15" t="s">
        <v>11</v>
      </c>
    </row>
    <row r="58" spans="1:7" x14ac:dyDescent="0.2">
      <c r="A58" s="10">
        <v>14998</v>
      </c>
      <c r="B58" s="11">
        <v>41949</v>
      </c>
      <c r="C58" s="12">
        <v>37.89</v>
      </c>
      <c r="D58" s="12">
        <v>2.89</v>
      </c>
      <c r="E58" s="15" t="s">
        <v>11</v>
      </c>
    </row>
    <row r="59" spans="1:7" x14ac:dyDescent="0.2">
      <c r="A59" s="10">
        <v>14999</v>
      </c>
      <c r="B59" s="11">
        <v>41949</v>
      </c>
      <c r="C59" s="12">
        <v>19</v>
      </c>
      <c r="D59" s="12">
        <v>1.45</v>
      </c>
      <c r="E59" s="17"/>
      <c r="F59" s="34">
        <f>+C52+C55+C57+C51+C56+C58+14</f>
        <v>382</v>
      </c>
      <c r="G59" s="34">
        <v>374.94</v>
      </c>
    </row>
    <row r="60" spans="1:7" x14ac:dyDescent="0.2">
      <c r="A60" s="10">
        <v>15000</v>
      </c>
      <c r="B60" s="11">
        <v>41950</v>
      </c>
      <c r="C60" s="12">
        <v>195.9</v>
      </c>
      <c r="D60" s="12">
        <v>14.93</v>
      </c>
      <c r="E60" s="15" t="s">
        <v>54</v>
      </c>
    </row>
    <row r="61" spans="1:7" x14ac:dyDescent="0.2">
      <c r="A61" s="10">
        <v>15001</v>
      </c>
      <c r="B61" s="11">
        <v>41950</v>
      </c>
      <c r="C61" s="12">
        <v>21.63</v>
      </c>
      <c r="D61" s="12">
        <v>1.65</v>
      </c>
      <c r="E61" s="17"/>
      <c r="F61" s="18"/>
      <c r="G61" s="19"/>
    </row>
    <row r="62" spans="1:7" x14ac:dyDescent="0.2">
      <c r="A62" s="10">
        <v>15002</v>
      </c>
      <c r="B62" s="11">
        <v>41950</v>
      </c>
      <c r="C62" s="12">
        <v>180</v>
      </c>
      <c r="D62" s="12"/>
      <c r="E62" s="15" t="s">
        <v>11</v>
      </c>
      <c r="F62" s="21"/>
      <c r="G62" s="22"/>
    </row>
    <row r="63" spans="1:7" x14ac:dyDescent="0.2">
      <c r="A63" s="10">
        <v>15003</v>
      </c>
      <c r="B63" s="11">
        <v>41950</v>
      </c>
      <c r="C63" s="12">
        <v>180</v>
      </c>
      <c r="D63" s="12"/>
      <c r="E63" s="15" t="s">
        <v>11</v>
      </c>
    </row>
    <row r="64" spans="1:7" x14ac:dyDescent="0.2">
      <c r="A64" s="10">
        <v>15004</v>
      </c>
      <c r="B64" s="11">
        <v>41950</v>
      </c>
      <c r="C64" s="12">
        <v>94.18</v>
      </c>
      <c r="D64" s="12">
        <v>7.18</v>
      </c>
      <c r="E64" s="15" t="s">
        <v>21</v>
      </c>
    </row>
    <row r="65" spans="1:9" x14ac:dyDescent="0.2">
      <c r="A65" s="10">
        <v>15005</v>
      </c>
      <c r="B65" s="11">
        <v>41950</v>
      </c>
      <c r="C65" s="12">
        <v>251.14</v>
      </c>
      <c r="D65" s="12">
        <v>19.14</v>
      </c>
      <c r="E65" s="15" t="s">
        <v>55</v>
      </c>
    </row>
    <row r="66" spans="1:9" x14ac:dyDescent="0.2">
      <c r="A66" s="10">
        <v>15006</v>
      </c>
      <c r="B66" s="11">
        <v>41950</v>
      </c>
      <c r="C66" s="12">
        <v>129.9</v>
      </c>
      <c r="D66" s="12">
        <v>9.9</v>
      </c>
      <c r="E66" s="17"/>
    </row>
    <row r="67" spans="1:9" x14ac:dyDescent="0.2">
      <c r="A67" s="10">
        <v>15007</v>
      </c>
      <c r="B67" s="11">
        <v>41950</v>
      </c>
      <c r="C67" s="12">
        <v>34.07</v>
      </c>
      <c r="D67" s="12">
        <v>1.07</v>
      </c>
      <c r="E67" s="17"/>
      <c r="F67" s="18"/>
      <c r="G67" s="19"/>
    </row>
    <row r="68" spans="1:9" x14ac:dyDescent="0.2">
      <c r="A68" s="10">
        <v>15008</v>
      </c>
      <c r="B68" s="11">
        <v>41950</v>
      </c>
      <c r="C68" s="12">
        <v>16.18</v>
      </c>
      <c r="D68" s="12">
        <v>1.23</v>
      </c>
      <c r="E68" s="17"/>
      <c r="F68" s="18"/>
      <c r="G68" s="19"/>
    </row>
    <row r="69" spans="1:9" x14ac:dyDescent="0.2">
      <c r="A69" s="10">
        <v>15009</v>
      </c>
      <c r="B69" s="11">
        <v>41950</v>
      </c>
      <c r="C69" s="12">
        <v>87.68</v>
      </c>
      <c r="D69" s="12">
        <v>6.68</v>
      </c>
      <c r="E69" s="15" t="s">
        <v>56</v>
      </c>
    </row>
    <row r="70" spans="1:9" x14ac:dyDescent="0.2">
      <c r="A70" s="10">
        <v>15010</v>
      </c>
      <c r="B70" s="11">
        <v>41950</v>
      </c>
      <c r="C70" s="12">
        <v>99.48</v>
      </c>
      <c r="D70" s="12">
        <v>7.58</v>
      </c>
      <c r="E70" s="15" t="s">
        <v>57</v>
      </c>
      <c r="F70" s="20">
        <f>+C49+C50+C62+C63+150+C60+27.93</f>
        <v>1093.8300000000002</v>
      </c>
      <c r="G70" s="20">
        <v>1066.28</v>
      </c>
      <c r="H70" s="10"/>
      <c r="I70" s="10"/>
    </row>
    <row r="71" spans="1:9" x14ac:dyDescent="0.2">
      <c r="A71" s="10">
        <v>15011</v>
      </c>
      <c r="B71" s="11">
        <v>41951</v>
      </c>
      <c r="C71" s="12">
        <v>32.479999999999997</v>
      </c>
      <c r="D71" s="12">
        <v>2.48</v>
      </c>
      <c r="E71" s="15" t="s">
        <v>7</v>
      </c>
      <c r="F71" s="21"/>
      <c r="G71" s="22"/>
    </row>
    <row r="72" spans="1:9" x14ac:dyDescent="0.2">
      <c r="A72" s="10">
        <v>15012</v>
      </c>
      <c r="B72" s="11">
        <v>41951</v>
      </c>
      <c r="C72" s="12">
        <v>17.27</v>
      </c>
      <c r="D72" s="12">
        <v>1.32</v>
      </c>
      <c r="E72" s="15" t="s">
        <v>11</v>
      </c>
    </row>
    <row r="73" spans="1:9" x14ac:dyDescent="0.2">
      <c r="A73" s="10">
        <v>15013</v>
      </c>
      <c r="B73" s="11">
        <v>41951</v>
      </c>
      <c r="C73" s="12">
        <v>24.3</v>
      </c>
      <c r="D73" s="12">
        <v>1.85</v>
      </c>
      <c r="E73" s="17"/>
    </row>
    <row r="74" spans="1:9" x14ac:dyDescent="0.2">
      <c r="A74" s="10">
        <v>15014</v>
      </c>
      <c r="B74" s="11">
        <v>41951</v>
      </c>
      <c r="C74" s="12">
        <v>133.15</v>
      </c>
      <c r="D74" s="12">
        <v>10.15</v>
      </c>
      <c r="E74" s="17"/>
      <c r="F74" s="18"/>
      <c r="G74" s="19"/>
    </row>
    <row r="75" spans="1:9" x14ac:dyDescent="0.2">
      <c r="A75" s="10">
        <v>15015</v>
      </c>
      <c r="B75" s="11">
        <v>41951</v>
      </c>
      <c r="C75" s="12">
        <v>20</v>
      </c>
      <c r="D75" s="12">
        <v>1.52</v>
      </c>
      <c r="E75" s="17"/>
    </row>
    <row r="76" spans="1:9" x14ac:dyDescent="0.2">
      <c r="A76" s="10">
        <v>15016</v>
      </c>
      <c r="B76" s="11">
        <v>41951</v>
      </c>
      <c r="C76" s="12">
        <v>20</v>
      </c>
      <c r="D76" s="12"/>
      <c r="E76" s="13" t="s">
        <v>58</v>
      </c>
    </row>
    <row r="77" spans="1:9" x14ac:dyDescent="0.2">
      <c r="A77" s="10">
        <v>15017</v>
      </c>
      <c r="B77" s="11">
        <v>41951</v>
      </c>
      <c r="C77" s="12">
        <v>52.93</v>
      </c>
      <c r="D77" s="12">
        <v>4.03</v>
      </c>
      <c r="E77" s="15" t="s">
        <v>11</v>
      </c>
    </row>
    <row r="78" spans="1:9" x14ac:dyDescent="0.2">
      <c r="A78" s="10">
        <v>15018</v>
      </c>
      <c r="B78" s="11">
        <v>41951</v>
      </c>
      <c r="C78" s="12">
        <v>21.65</v>
      </c>
      <c r="D78" s="12">
        <v>1.65</v>
      </c>
      <c r="E78" s="15" t="s">
        <v>11</v>
      </c>
    </row>
    <row r="79" spans="1:9" x14ac:dyDescent="0.2">
      <c r="A79" s="10">
        <v>15019</v>
      </c>
      <c r="B79" s="11">
        <v>41951</v>
      </c>
      <c r="C79" s="12">
        <v>28.69</v>
      </c>
      <c r="D79" s="12">
        <v>2.19</v>
      </c>
      <c r="E79" s="17"/>
      <c r="F79" s="18"/>
      <c r="G79" s="19"/>
    </row>
    <row r="80" spans="1:9" x14ac:dyDescent="0.2">
      <c r="A80" s="10">
        <v>15020</v>
      </c>
      <c r="B80" s="11">
        <v>41951</v>
      </c>
      <c r="C80" s="12">
        <v>322.58999999999997</v>
      </c>
      <c r="D80" s="12">
        <v>24.59</v>
      </c>
      <c r="E80" s="17"/>
      <c r="F80" s="20">
        <f>+C71+C72+C77+C78+446.44</f>
        <v>570.77</v>
      </c>
      <c r="G80" s="20">
        <v>561.94000000000005</v>
      </c>
    </row>
    <row r="81" spans="1:10" x14ac:dyDescent="0.2">
      <c r="A81" s="10">
        <v>15021</v>
      </c>
      <c r="B81" s="11">
        <v>41953</v>
      </c>
      <c r="C81" s="12">
        <v>11.91</v>
      </c>
      <c r="D81" s="12">
        <v>0.91</v>
      </c>
      <c r="E81" s="15" t="s">
        <v>21</v>
      </c>
      <c r="F81" s="35"/>
      <c r="G81" s="21"/>
      <c r="H81" s="22"/>
      <c r="I81" s="10"/>
      <c r="J81" s="10"/>
    </row>
    <row r="82" spans="1:10" x14ac:dyDescent="0.2">
      <c r="A82" s="10">
        <v>15022</v>
      </c>
      <c r="B82" s="11">
        <v>41953</v>
      </c>
      <c r="C82" s="12">
        <v>262.24</v>
      </c>
      <c r="D82" s="12">
        <v>19.989999999999998</v>
      </c>
      <c r="E82" s="15" t="s">
        <v>21</v>
      </c>
      <c r="H82" s="22"/>
      <c r="I82" s="10"/>
      <c r="J82" s="10"/>
    </row>
    <row r="83" spans="1:10" x14ac:dyDescent="0.2">
      <c r="A83" s="10">
        <v>15023</v>
      </c>
      <c r="B83" s="11">
        <v>41953</v>
      </c>
      <c r="C83" s="12">
        <v>105.00000000000001</v>
      </c>
      <c r="D83" s="12">
        <v>8.01</v>
      </c>
      <c r="E83" s="17"/>
      <c r="H83" s="19"/>
      <c r="I83" s="10"/>
      <c r="J83" s="10"/>
    </row>
    <row r="84" spans="1:10" x14ac:dyDescent="0.2">
      <c r="A84" s="10">
        <v>15024</v>
      </c>
      <c r="B84" s="11">
        <v>41953</v>
      </c>
      <c r="C84" s="12">
        <v>81.19</v>
      </c>
      <c r="D84" s="12">
        <v>6.19</v>
      </c>
      <c r="E84" s="15" t="s">
        <v>11</v>
      </c>
      <c r="H84" s="22"/>
      <c r="I84" s="10"/>
      <c r="J84" s="10"/>
    </row>
    <row r="85" spans="1:10" x14ac:dyDescent="0.2">
      <c r="A85" s="10">
        <v>15025</v>
      </c>
      <c r="B85" s="11">
        <v>41953</v>
      </c>
      <c r="C85" s="12">
        <v>70.36</v>
      </c>
      <c r="D85" s="12">
        <v>5.36</v>
      </c>
      <c r="E85" s="15" t="s">
        <v>11</v>
      </c>
      <c r="F85" s="21"/>
      <c r="G85" s="22"/>
      <c r="H85" s="22"/>
      <c r="I85" s="10"/>
      <c r="J85" s="10"/>
    </row>
    <row r="86" spans="1:10" x14ac:dyDescent="0.2">
      <c r="A86" s="10">
        <v>15026</v>
      </c>
      <c r="B86" s="11">
        <v>41953</v>
      </c>
      <c r="C86" s="12">
        <v>96</v>
      </c>
      <c r="D86" s="12">
        <v>8.31</v>
      </c>
      <c r="E86" s="17"/>
      <c r="F86" s="20">
        <f>+C84+C85</f>
        <v>151.55000000000001</v>
      </c>
      <c r="G86" s="20">
        <v>149.94</v>
      </c>
      <c r="H86" s="19"/>
      <c r="I86" s="10"/>
      <c r="J86" s="10"/>
    </row>
    <row r="87" spans="1:10" x14ac:dyDescent="0.2">
      <c r="A87" s="10">
        <v>15027</v>
      </c>
      <c r="B87" s="11">
        <v>41954</v>
      </c>
      <c r="C87" s="12">
        <v>80</v>
      </c>
      <c r="D87" s="12">
        <v>6.1</v>
      </c>
      <c r="E87" s="15" t="s">
        <v>21</v>
      </c>
      <c r="H87" s="22"/>
      <c r="I87" s="10"/>
      <c r="J87" s="10"/>
    </row>
    <row r="88" spans="1:10" x14ac:dyDescent="0.2">
      <c r="A88" s="10">
        <v>15028</v>
      </c>
      <c r="B88" s="11">
        <v>41954</v>
      </c>
      <c r="C88" s="12">
        <v>230.03</v>
      </c>
      <c r="D88" s="12">
        <v>17.53</v>
      </c>
      <c r="E88" s="15" t="s">
        <v>11</v>
      </c>
      <c r="H88" s="22"/>
      <c r="I88" s="10"/>
      <c r="J88" s="10"/>
    </row>
    <row r="89" spans="1:10" x14ac:dyDescent="0.2">
      <c r="A89" s="10">
        <v>15029</v>
      </c>
      <c r="B89" s="11">
        <v>41954</v>
      </c>
      <c r="C89" s="12">
        <v>2.11</v>
      </c>
      <c r="D89" s="12">
        <v>0.16</v>
      </c>
      <c r="E89" s="17"/>
      <c r="F89" s="20">
        <f>+C88</f>
        <v>230.03</v>
      </c>
      <c r="G89" s="20">
        <v>228.93</v>
      </c>
      <c r="H89" s="19"/>
      <c r="I89" s="10"/>
      <c r="J89" s="10"/>
    </row>
    <row r="90" spans="1:10" x14ac:dyDescent="0.2">
      <c r="A90" s="10">
        <v>15030</v>
      </c>
      <c r="B90" s="11">
        <v>41955</v>
      </c>
      <c r="C90" s="12">
        <v>1.5</v>
      </c>
      <c r="D90" s="12"/>
      <c r="E90" s="15" t="s">
        <v>11</v>
      </c>
      <c r="H90" s="22"/>
      <c r="I90" s="10"/>
      <c r="J90" s="10"/>
    </row>
    <row r="91" spans="1:10" x14ac:dyDescent="0.2">
      <c r="A91" s="10">
        <v>15031</v>
      </c>
      <c r="B91" s="11">
        <v>41955</v>
      </c>
      <c r="C91" s="12">
        <v>264.13</v>
      </c>
      <c r="D91" s="12">
        <v>20.13</v>
      </c>
      <c r="E91" s="15" t="s">
        <v>7</v>
      </c>
      <c r="H91" s="22"/>
      <c r="I91" s="10"/>
      <c r="J91" s="10"/>
    </row>
    <row r="92" spans="1:10" x14ac:dyDescent="0.2">
      <c r="A92" s="10">
        <v>15032</v>
      </c>
      <c r="B92" s="11">
        <v>41955</v>
      </c>
      <c r="C92" s="12">
        <v>186.62</v>
      </c>
      <c r="D92" s="12">
        <v>14.22</v>
      </c>
      <c r="E92" s="15" t="s">
        <v>59</v>
      </c>
      <c r="H92" s="22"/>
      <c r="I92" s="10"/>
      <c r="J92" s="10"/>
    </row>
    <row r="93" spans="1:10" x14ac:dyDescent="0.2">
      <c r="A93" s="10">
        <v>15033</v>
      </c>
      <c r="B93" s="11">
        <v>41955</v>
      </c>
      <c r="C93" s="12">
        <v>520</v>
      </c>
      <c r="D93" s="12"/>
      <c r="E93" s="15" t="s">
        <v>60</v>
      </c>
      <c r="F93" s="20">
        <f>+C90+150</f>
        <v>151.5</v>
      </c>
      <c r="G93" s="20">
        <v>149.07</v>
      </c>
      <c r="H93" s="22"/>
      <c r="I93" s="10"/>
      <c r="J93" s="10"/>
    </row>
    <row r="94" spans="1:10" x14ac:dyDescent="0.2">
      <c r="A94" s="10">
        <v>15034</v>
      </c>
      <c r="B94" s="11">
        <v>41956</v>
      </c>
      <c r="C94" s="12">
        <v>8</v>
      </c>
      <c r="D94" s="12"/>
      <c r="E94" s="15" t="s">
        <v>25</v>
      </c>
      <c r="F94" s="21"/>
      <c r="G94" s="22"/>
      <c r="H94" s="22"/>
      <c r="I94" s="10"/>
      <c r="J94" s="10"/>
    </row>
    <row r="95" spans="1:10" x14ac:dyDescent="0.2">
      <c r="A95" s="10">
        <v>15035</v>
      </c>
      <c r="B95" s="11">
        <v>41956</v>
      </c>
      <c r="C95" s="12">
        <v>101.76</v>
      </c>
      <c r="D95" s="12">
        <v>7.76</v>
      </c>
      <c r="E95" s="15" t="s">
        <v>21</v>
      </c>
      <c r="F95" s="21"/>
      <c r="G95" s="22"/>
      <c r="H95" s="22"/>
      <c r="I95" s="10"/>
      <c r="J95" s="10"/>
    </row>
    <row r="96" spans="1:10" x14ac:dyDescent="0.2">
      <c r="A96" s="10">
        <v>15036</v>
      </c>
      <c r="B96" s="11">
        <v>41956</v>
      </c>
      <c r="C96" s="12">
        <v>150</v>
      </c>
      <c r="D96" s="12">
        <v>11.43</v>
      </c>
      <c r="E96" s="15" t="s">
        <v>11</v>
      </c>
      <c r="H96" s="22"/>
      <c r="I96" s="10"/>
      <c r="J96" s="10"/>
    </row>
    <row r="97" spans="1:10" x14ac:dyDescent="0.2">
      <c r="A97" s="10">
        <v>15037</v>
      </c>
      <c r="B97" s="11">
        <v>41956</v>
      </c>
      <c r="C97" s="12">
        <v>87.68</v>
      </c>
      <c r="D97" s="12">
        <v>6.68</v>
      </c>
      <c r="E97" s="15" t="s">
        <v>61</v>
      </c>
      <c r="H97" s="22"/>
      <c r="I97" s="10"/>
      <c r="J97" s="10"/>
    </row>
    <row r="98" spans="1:10" x14ac:dyDescent="0.2">
      <c r="A98" s="10">
        <v>15038</v>
      </c>
      <c r="B98" s="11">
        <v>41952</v>
      </c>
      <c r="C98" s="12">
        <v>148</v>
      </c>
      <c r="D98" s="12">
        <v>11.26</v>
      </c>
      <c r="E98" s="13" t="s">
        <v>62</v>
      </c>
      <c r="H98" s="19"/>
      <c r="I98" s="10"/>
      <c r="J98" s="10"/>
    </row>
    <row r="99" spans="1:10" x14ac:dyDescent="0.2">
      <c r="A99" s="10">
        <v>15039</v>
      </c>
      <c r="B99" s="11">
        <v>41956</v>
      </c>
      <c r="C99" s="12">
        <v>119</v>
      </c>
      <c r="D99" s="12"/>
      <c r="E99" s="15" t="s">
        <v>60</v>
      </c>
      <c r="F99" s="20">
        <f>+C96</f>
        <v>150</v>
      </c>
      <c r="G99" s="20">
        <v>149.16999999999999</v>
      </c>
      <c r="H99" s="22"/>
      <c r="I99" s="10"/>
      <c r="J99" s="10"/>
    </row>
    <row r="100" spans="1:10" x14ac:dyDescent="0.2">
      <c r="A100" s="10">
        <v>15040</v>
      </c>
      <c r="B100" s="11">
        <v>41957</v>
      </c>
      <c r="C100" s="12">
        <v>162.38</v>
      </c>
      <c r="D100" s="12">
        <v>12.38</v>
      </c>
      <c r="E100" s="17"/>
      <c r="F100" s="18"/>
      <c r="G100" s="19"/>
      <c r="H100" s="19"/>
      <c r="I100" s="10"/>
      <c r="J100" s="10"/>
    </row>
    <row r="101" spans="1:10" x14ac:dyDescent="0.2">
      <c r="A101" s="10">
        <v>15041</v>
      </c>
      <c r="B101" s="11">
        <v>41957</v>
      </c>
      <c r="C101" s="12">
        <v>193.32999999999998</v>
      </c>
      <c r="D101" s="12">
        <v>14.73</v>
      </c>
      <c r="E101" s="15" t="s">
        <v>11</v>
      </c>
      <c r="H101" s="22"/>
      <c r="I101" s="10"/>
      <c r="J101" s="10"/>
    </row>
    <row r="102" spans="1:10" x14ac:dyDescent="0.2">
      <c r="A102" s="10">
        <v>15042</v>
      </c>
      <c r="B102" s="11">
        <v>41957</v>
      </c>
      <c r="C102" s="12">
        <v>182.94</v>
      </c>
      <c r="D102" s="12">
        <v>13.94</v>
      </c>
      <c r="E102" s="15" t="s">
        <v>11</v>
      </c>
      <c r="H102" s="22"/>
      <c r="I102" s="10"/>
      <c r="J102" s="10"/>
    </row>
    <row r="103" spans="1:10" x14ac:dyDescent="0.2">
      <c r="A103" s="10">
        <v>15043</v>
      </c>
      <c r="B103" s="11">
        <v>41957</v>
      </c>
      <c r="C103" s="12">
        <v>7.11</v>
      </c>
      <c r="D103" s="12"/>
      <c r="E103" s="13" t="s">
        <v>36</v>
      </c>
      <c r="H103" s="19"/>
      <c r="I103" s="10"/>
      <c r="J103" s="10"/>
    </row>
    <row r="104" spans="1:10" x14ac:dyDescent="0.2">
      <c r="A104" s="10">
        <v>15044</v>
      </c>
      <c r="B104" s="11">
        <v>41957</v>
      </c>
      <c r="C104" s="12">
        <v>59.269999999999996</v>
      </c>
      <c r="D104" s="12">
        <v>4.5199999999999996</v>
      </c>
      <c r="E104" s="15" t="s">
        <v>11</v>
      </c>
      <c r="H104" s="22"/>
      <c r="I104" s="10"/>
      <c r="J104" s="10"/>
    </row>
    <row r="105" spans="1:10" x14ac:dyDescent="0.2">
      <c r="A105" s="10">
        <v>15045</v>
      </c>
      <c r="B105" s="11">
        <v>41957</v>
      </c>
      <c r="C105" s="12">
        <v>138.56</v>
      </c>
      <c r="D105" s="12">
        <v>10.56</v>
      </c>
      <c r="E105" s="15" t="s">
        <v>11</v>
      </c>
      <c r="H105" s="22"/>
      <c r="I105" s="10"/>
      <c r="J105" s="10"/>
    </row>
    <row r="106" spans="1:10" x14ac:dyDescent="0.2">
      <c r="A106" s="10">
        <v>15046</v>
      </c>
      <c r="B106" s="11">
        <v>41957</v>
      </c>
      <c r="C106" s="12">
        <v>7.5200000000000005</v>
      </c>
      <c r="D106" s="12">
        <v>0.56999999999999995</v>
      </c>
      <c r="E106" s="17"/>
      <c r="F106" s="20">
        <f>+C101+101.76+C102+60.01+C104+C105+186.62+182.94-57.5</f>
        <v>1047.9299999999998</v>
      </c>
      <c r="G106" s="20">
        <v>1034.81</v>
      </c>
      <c r="H106" s="19"/>
      <c r="I106" s="10"/>
      <c r="J106" s="10"/>
    </row>
    <row r="107" spans="1:10" x14ac:dyDescent="0.2">
      <c r="A107" s="10">
        <v>15047</v>
      </c>
      <c r="B107" s="11">
        <v>41958</v>
      </c>
      <c r="C107" s="12">
        <v>264</v>
      </c>
      <c r="D107" s="12">
        <v>20.12</v>
      </c>
      <c r="E107" s="15" t="s">
        <v>11</v>
      </c>
      <c r="F107" s="21"/>
      <c r="G107" s="22"/>
      <c r="H107" s="22"/>
      <c r="I107" s="10"/>
      <c r="J107" s="10"/>
    </row>
    <row r="108" spans="1:10" x14ac:dyDescent="0.2">
      <c r="A108" s="10">
        <v>15048</v>
      </c>
      <c r="B108" s="11">
        <v>41958</v>
      </c>
      <c r="C108" s="12">
        <v>64.95</v>
      </c>
      <c r="D108" s="12">
        <v>4.95</v>
      </c>
      <c r="E108" s="17"/>
      <c r="H108" s="19"/>
      <c r="I108" s="10"/>
      <c r="J108" s="10"/>
    </row>
    <row r="109" spans="1:10" x14ac:dyDescent="0.2">
      <c r="A109" s="10">
        <v>15049</v>
      </c>
      <c r="B109" s="11">
        <v>41958</v>
      </c>
      <c r="C109" s="12">
        <v>27.009999999999998</v>
      </c>
      <c r="D109" s="12">
        <v>2.06</v>
      </c>
      <c r="E109" s="15" t="s">
        <v>11</v>
      </c>
      <c r="F109" s="21"/>
      <c r="G109" s="22"/>
      <c r="H109" s="22"/>
      <c r="I109" s="10"/>
      <c r="J109" s="10"/>
    </row>
    <row r="110" spans="1:10" x14ac:dyDescent="0.2">
      <c r="A110" s="10">
        <v>15050</v>
      </c>
      <c r="B110" s="11">
        <v>41958</v>
      </c>
      <c r="C110" s="12">
        <v>32.479999999999997</v>
      </c>
      <c r="D110" s="12">
        <v>2.48</v>
      </c>
      <c r="E110" s="15" t="s">
        <v>11</v>
      </c>
      <c r="H110" s="22"/>
      <c r="I110" s="10"/>
      <c r="J110" s="10"/>
    </row>
    <row r="111" spans="1:10" x14ac:dyDescent="0.2">
      <c r="A111" s="10">
        <v>15051</v>
      </c>
      <c r="B111" s="11">
        <v>41958</v>
      </c>
      <c r="C111" s="12">
        <v>19.05</v>
      </c>
      <c r="D111" s="12">
        <v>1.45</v>
      </c>
      <c r="E111" s="15" t="s">
        <v>7</v>
      </c>
      <c r="H111" s="22"/>
      <c r="I111" s="10"/>
      <c r="J111" s="10"/>
    </row>
    <row r="112" spans="1:10" x14ac:dyDescent="0.2">
      <c r="A112" s="10">
        <v>15052</v>
      </c>
      <c r="B112" s="11">
        <v>41958</v>
      </c>
      <c r="C112" s="12">
        <v>389.7</v>
      </c>
      <c r="D112" s="12">
        <v>29.7</v>
      </c>
      <c r="E112" s="15" t="s">
        <v>11</v>
      </c>
      <c r="H112" s="22"/>
      <c r="I112" s="10"/>
      <c r="J112" s="10"/>
    </row>
    <row r="113" spans="1:28" x14ac:dyDescent="0.2">
      <c r="A113" s="10">
        <v>15053</v>
      </c>
      <c r="B113" s="11">
        <v>41958</v>
      </c>
      <c r="C113" s="12">
        <v>198.64</v>
      </c>
      <c r="D113" s="12">
        <v>15.14</v>
      </c>
      <c r="E113" s="15" t="s">
        <v>21</v>
      </c>
      <c r="H113" s="22"/>
      <c r="I113" s="10"/>
      <c r="J113" s="10"/>
    </row>
    <row r="114" spans="1:28" x14ac:dyDescent="0.2">
      <c r="A114" s="10">
        <v>15054</v>
      </c>
      <c r="B114" s="11">
        <v>41958</v>
      </c>
      <c r="C114" s="12">
        <v>21.599999999999998</v>
      </c>
      <c r="D114" s="12">
        <v>1.65</v>
      </c>
      <c r="E114" s="15" t="s">
        <v>11</v>
      </c>
      <c r="H114" s="22"/>
      <c r="I114" s="10"/>
      <c r="J114" s="10"/>
    </row>
    <row r="115" spans="1:28" x14ac:dyDescent="0.2">
      <c r="A115" s="10">
        <v>15055</v>
      </c>
      <c r="B115" s="11">
        <v>41958</v>
      </c>
      <c r="C115" s="12">
        <v>194.85</v>
      </c>
      <c r="D115" s="12">
        <v>14.85</v>
      </c>
      <c r="E115" s="15" t="s">
        <v>11</v>
      </c>
      <c r="H115" s="22"/>
      <c r="I115" s="10"/>
      <c r="J115" s="10"/>
    </row>
    <row r="116" spans="1:28" x14ac:dyDescent="0.2">
      <c r="A116" s="10">
        <v>15056</v>
      </c>
      <c r="B116" s="11">
        <v>41958</v>
      </c>
      <c r="C116" s="12">
        <v>211.63</v>
      </c>
      <c r="D116" s="12">
        <v>16.13</v>
      </c>
      <c r="E116" s="15" t="s">
        <v>7</v>
      </c>
      <c r="F116" s="20">
        <f>114.13+C107+C109+C111+C110+C112+C114+C113+C115+C116</f>
        <v>1473.0900000000001</v>
      </c>
      <c r="G116" s="20">
        <v>1456.81</v>
      </c>
      <c r="H116" s="22"/>
      <c r="I116" s="10"/>
      <c r="J116" s="10"/>
    </row>
    <row r="117" spans="1:28" x14ac:dyDescent="0.2">
      <c r="A117" s="10">
        <v>15057</v>
      </c>
      <c r="B117" s="11">
        <v>41960</v>
      </c>
      <c r="C117" s="12">
        <v>12.94</v>
      </c>
      <c r="D117" s="12">
        <v>0.99</v>
      </c>
      <c r="E117" s="15" t="s">
        <v>11</v>
      </c>
      <c r="H117" s="22"/>
      <c r="I117" s="10"/>
      <c r="J117" s="10"/>
    </row>
    <row r="118" spans="1:28" s="29" customFormat="1" ht="15" x14ac:dyDescent="0.2">
      <c r="A118" s="10">
        <v>15058</v>
      </c>
      <c r="B118" s="11">
        <v>41960</v>
      </c>
      <c r="C118" s="12">
        <v>43.3</v>
      </c>
      <c r="D118" s="12">
        <v>3.3</v>
      </c>
      <c r="E118" s="15" t="s">
        <v>7</v>
      </c>
      <c r="F118" s="10"/>
      <c r="G118" s="10"/>
      <c r="H118" s="10"/>
      <c r="I118" s="10"/>
      <c r="J118" s="4"/>
      <c r="K118" s="4"/>
      <c r="L118" s="4"/>
      <c r="M118" s="36"/>
      <c r="N118" s="36"/>
      <c r="O118" s="36"/>
      <c r="P118" s="36"/>
      <c r="Q118" s="36"/>
      <c r="R118" s="36"/>
      <c r="S118" s="36"/>
      <c r="T118" s="116"/>
      <c r="U118" s="116"/>
      <c r="V118" s="116"/>
      <c r="W118" s="116"/>
      <c r="X118" s="37"/>
      <c r="Y118" s="117"/>
      <c r="Z118" s="117"/>
      <c r="AA118" s="117"/>
      <c r="AB118" s="117"/>
    </row>
    <row r="119" spans="1:28" s="29" customFormat="1" ht="15" x14ac:dyDescent="0.2">
      <c r="A119" s="10">
        <v>15059</v>
      </c>
      <c r="B119" s="11">
        <v>41960</v>
      </c>
      <c r="C119" s="12">
        <v>154.80000000000001</v>
      </c>
      <c r="D119" s="12">
        <v>11.8</v>
      </c>
      <c r="E119" s="17"/>
      <c r="H119" s="12"/>
      <c r="I119" s="10"/>
      <c r="J119" s="4"/>
      <c r="K119" s="4"/>
      <c r="L119" s="4"/>
      <c r="M119" s="38"/>
      <c r="N119" s="38"/>
      <c r="O119" s="38"/>
      <c r="P119" s="38"/>
      <c r="Q119" s="38"/>
      <c r="R119" s="38"/>
      <c r="S119" s="38"/>
      <c r="T119" s="116"/>
      <c r="U119" s="116"/>
      <c r="V119" s="116"/>
      <c r="W119" s="116"/>
      <c r="X119" s="37"/>
      <c r="Y119" s="117"/>
      <c r="Z119" s="117"/>
      <c r="AA119" s="117"/>
      <c r="AB119" s="117"/>
    </row>
    <row r="120" spans="1:28" s="29" customFormat="1" ht="15" x14ac:dyDescent="0.2">
      <c r="A120" s="10">
        <v>15060</v>
      </c>
      <c r="B120" s="11">
        <v>41960</v>
      </c>
      <c r="C120" s="12">
        <v>227.32999999999998</v>
      </c>
      <c r="D120" s="12">
        <v>17.329999999999998</v>
      </c>
      <c r="E120" s="15" t="s">
        <v>7</v>
      </c>
      <c r="H120" s="10"/>
      <c r="I120" s="10"/>
      <c r="J120" s="4"/>
      <c r="K120" s="4"/>
      <c r="L120" s="4"/>
      <c r="M120" s="38"/>
      <c r="N120" s="38"/>
      <c r="O120" s="38"/>
      <c r="P120" s="38"/>
      <c r="Q120" s="38"/>
      <c r="R120" s="38"/>
      <c r="S120" s="38"/>
      <c r="T120" s="39"/>
      <c r="U120" s="39"/>
      <c r="V120" s="39"/>
      <c r="W120" s="39"/>
      <c r="X120" s="37"/>
      <c r="Y120" s="40"/>
      <c r="Z120" s="40"/>
      <c r="AA120" s="40"/>
      <c r="AB120" s="40"/>
    </row>
    <row r="121" spans="1:28" s="29" customFormat="1" ht="15" x14ac:dyDescent="0.2">
      <c r="A121" s="10">
        <v>15061</v>
      </c>
      <c r="B121" s="11">
        <v>41960</v>
      </c>
      <c r="C121" s="12">
        <v>70.36</v>
      </c>
      <c r="D121" s="12">
        <v>5.36</v>
      </c>
      <c r="E121" s="15" t="s">
        <v>7</v>
      </c>
      <c r="H121" s="10"/>
      <c r="I121" s="10"/>
      <c r="J121" s="4"/>
      <c r="K121" s="4"/>
      <c r="L121" s="4"/>
      <c r="M121" s="38"/>
      <c r="N121" s="38"/>
      <c r="O121" s="38"/>
      <c r="P121" s="38"/>
      <c r="Q121" s="38"/>
      <c r="R121" s="38"/>
      <c r="S121" s="38"/>
      <c r="T121" s="39"/>
      <c r="U121" s="39"/>
      <c r="V121" s="39"/>
      <c r="W121" s="39"/>
      <c r="X121" s="37"/>
      <c r="Y121" s="40"/>
      <c r="Z121" s="40"/>
      <c r="AA121" s="40"/>
      <c r="AB121" s="40"/>
    </row>
    <row r="122" spans="1:28" s="29" customFormat="1" ht="15" x14ac:dyDescent="0.2">
      <c r="A122" s="10">
        <v>15062</v>
      </c>
      <c r="B122" s="11">
        <v>41960</v>
      </c>
      <c r="C122" s="12">
        <v>209</v>
      </c>
      <c r="D122" s="12"/>
      <c r="E122" s="15" t="s">
        <v>11</v>
      </c>
      <c r="F122" s="20">
        <f>+C117+C118+C120+C121+C122+140</f>
        <v>702.93000000000006</v>
      </c>
      <c r="G122" s="20">
        <v>698.41</v>
      </c>
      <c r="H122" s="10"/>
      <c r="I122" s="10"/>
      <c r="J122" s="4"/>
      <c r="K122" s="4"/>
      <c r="L122" s="4"/>
      <c r="M122" s="38"/>
      <c r="N122" s="38"/>
      <c r="O122" s="38"/>
      <c r="P122" s="38"/>
      <c r="Q122" s="38"/>
      <c r="R122" s="38"/>
      <c r="S122" s="38"/>
      <c r="T122" s="39"/>
      <c r="U122" s="39"/>
      <c r="V122" s="39"/>
      <c r="W122" s="39"/>
      <c r="X122" s="37"/>
      <c r="Y122" s="40"/>
      <c r="Z122" s="40"/>
      <c r="AA122" s="40"/>
      <c r="AB122" s="40"/>
    </row>
    <row r="123" spans="1:28" s="29" customFormat="1" ht="15" x14ac:dyDescent="0.2">
      <c r="A123" s="10">
        <v>15063</v>
      </c>
      <c r="B123" s="11">
        <v>41961</v>
      </c>
      <c r="C123" s="12">
        <v>28.04</v>
      </c>
      <c r="D123" s="12">
        <v>2.14</v>
      </c>
      <c r="E123" s="15" t="s">
        <v>7</v>
      </c>
      <c r="F123" s="21"/>
      <c r="G123" s="22"/>
      <c r="H123" s="10"/>
      <c r="I123" s="10"/>
      <c r="J123" s="4"/>
      <c r="K123" s="4"/>
      <c r="L123" s="4"/>
      <c r="M123" s="38"/>
      <c r="N123" s="38"/>
      <c r="O123" s="38"/>
      <c r="P123" s="38"/>
      <c r="Q123" s="38"/>
      <c r="R123" s="38"/>
      <c r="S123" s="38"/>
      <c r="T123" s="39"/>
      <c r="U123" s="39"/>
      <c r="V123" s="39"/>
      <c r="W123" s="39"/>
      <c r="X123" s="37"/>
      <c r="Y123" s="40"/>
      <c r="Z123" s="40"/>
      <c r="AA123" s="40"/>
      <c r="AB123" s="40"/>
    </row>
    <row r="124" spans="1:28" s="29" customFormat="1" ht="15" x14ac:dyDescent="0.2">
      <c r="A124" s="10">
        <v>15064</v>
      </c>
      <c r="B124" s="11">
        <v>41961</v>
      </c>
      <c r="C124" s="12">
        <v>1</v>
      </c>
      <c r="D124" s="12">
        <v>0.08</v>
      </c>
      <c r="E124" s="17"/>
      <c r="H124" s="12"/>
      <c r="I124" s="10"/>
      <c r="J124" s="4"/>
      <c r="K124" s="4"/>
      <c r="L124" s="4"/>
      <c r="M124" s="38"/>
      <c r="N124" s="38"/>
      <c r="O124" s="38"/>
      <c r="P124" s="38"/>
      <c r="Q124" s="38"/>
      <c r="R124" s="38"/>
      <c r="S124" s="38"/>
      <c r="T124" s="39"/>
      <c r="U124" s="39"/>
      <c r="V124" s="39"/>
      <c r="W124" s="39"/>
      <c r="X124" s="37"/>
      <c r="Y124" s="40"/>
      <c r="Z124" s="40"/>
      <c r="AA124" s="40"/>
      <c r="AB124" s="40"/>
    </row>
    <row r="125" spans="1:28" s="29" customFormat="1" ht="15" x14ac:dyDescent="0.2">
      <c r="A125" s="10">
        <v>15065</v>
      </c>
      <c r="B125" s="11">
        <v>41961</v>
      </c>
      <c r="C125" s="12">
        <v>282.37</v>
      </c>
      <c r="D125" s="12">
        <v>21.52</v>
      </c>
      <c r="E125" s="15" t="s">
        <v>7</v>
      </c>
      <c r="F125" s="20">
        <f>+C123</f>
        <v>28.04</v>
      </c>
      <c r="G125" s="20">
        <v>27.41</v>
      </c>
      <c r="H125" s="10"/>
      <c r="I125" s="10"/>
      <c r="J125" s="4"/>
      <c r="K125" s="4"/>
      <c r="L125" s="4"/>
      <c r="M125" s="38"/>
      <c r="N125" s="38"/>
      <c r="O125" s="38"/>
      <c r="P125" s="38"/>
      <c r="Q125" s="38"/>
      <c r="R125" s="38"/>
      <c r="S125" s="38"/>
      <c r="T125" s="39"/>
      <c r="U125" s="39"/>
      <c r="V125" s="39"/>
      <c r="W125" s="39"/>
      <c r="X125" s="37"/>
      <c r="Y125" s="40"/>
      <c r="Z125" s="40"/>
      <c r="AA125" s="40"/>
      <c r="AB125" s="40"/>
    </row>
    <row r="126" spans="1:28" s="29" customFormat="1" ht="15" x14ac:dyDescent="0.2">
      <c r="A126" s="10">
        <v>15066</v>
      </c>
      <c r="B126" s="11">
        <v>41962</v>
      </c>
      <c r="C126" s="12">
        <v>10.83</v>
      </c>
      <c r="D126" s="12">
        <v>0.83</v>
      </c>
      <c r="E126" s="15" t="s">
        <v>11</v>
      </c>
      <c r="H126" s="10"/>
      <c r="I126" s="10"/>
      <c r="J126" s="4"/>
      <c r="K126" s="4"/>
      <c r="L126" s="4"/>
      <c r="M126" s="38"/>
      <c r="N126" s="38"/>
      <c r="O126" s="38"/>
      <c r="P126" s="38"/>
      <c r="Q126" s="38"/>
      <c r="R126" s="38"/>
      <c r="S126" s="38"/>
      <c r="T126" s="39"/>
      <c r="U126" s="39"/>
      <c r="V126" s="39"/>
      <c r="W126" s="39"/>
      <c r="X126" s="37"/>
      <c r="Y126" s="40"/>
      <c r="Z126" s="40"/>
      <c r="AA126" s="40"/>
      <c r="AB126" s="40"/>
    </row>
    <row r="127" spans="1:28" s="29" customFormat="1" ht="15" x14ac:dyDescent="0.2">
      <c r="A127" s="10">
        <v>15067</v>
      </c>
      <c r="B127" s="11">
        <v>41962</v>
      </c>
      <c r="C127" s="12">
        <v>30.2</v>
      </c>
      <c r="D127" s="12">
        <v>2.2999999999999998</v>
      </c>
      <c r="E127" s="17"/>
      <c r="H127" s="12"/>
      <c r="I127" s="10"/>
      <c r="J127" s="4"/>
      <c r="K127" s="4"/>
      <c r="L127" s="4"/>
      <c r="M127" s="38"/>
      <c r="N127" s="38"/>
      <c r="O127" s="38"/>
      <c r="P127" s="38"/>
      <c r="Q127" s="38"/>
      <c r="R127" s="38"/>
      <c r="S127" s="38"/>
      <c r="T127" s="39"/>
      <c r="U127" s="39"/>
      <c r="V127" s="39"/>
      <c r="W127" s="39"/>
      <c r="X127" s="37"/>
      <c r="Y127" s="40"/>
      <c r="Z127" s="40"/>
      <c r="AA127" s="40"/>
      <c r="AB127" s="40"/>
    </row>
    <row r="128" spans="1:28" s="29" customFormat="1" ht="15" x14ac:dyDescent="0.2">
      <c r="A128" s="10">
        <v>15068</v>
      </c>
      <c r="B128" s="11">
        <v>41962</v>
      </c>
      <c r="C128" s="12">
        <v>266.07000000000005</v>
      </c>
      <c r="D128" s="12">
        <v>20.28</v>
      </c>
      <c r="E128" s="15" t="s">
        <v>63</v>
      </c>
      <c r="H128" s="10"/>
      <c r="I128" s="10"/>
      <c r="J128" s="4"/>
      <c r="K128" s="4"/>
      <c r="L128" s="4"/>
      <c r="M128" s="38"/>
      <c r="N128" s="38"/>
      <c r="O128" s="38"/>
      <c r="P128" s="38"/>
      <c r="Q128" s="38"/>
      <c r="R128" s="38"/>
      <c r="S128" s="38"/>
      <c r="T128" s="39"/>
      <c r="U128" s="39"/>
      <c r="V128" s="39"/>
      <c r="W128" s="39"/>
      <c r="X128" s="37"/>
      <c r="Y128" s="40"/>
      <c r="Z128" s="40"/>
      <c r="AA128" s="40"/>
      <c r="AB128" s="40"/>
    </row>
    <row r="129" spans="1:28" s="29" customFormat="1" ht="15" x14ac:dyDescent="0.2">
      <c r="A129" s="10">
        <v>15069</v>
      </c>
      <c r="B129" s="11">
        <v>41962</v>
      </c>
      <c r="C129" s="12">
        <v>233.82</v>
      </c>
      <c r="D129" s="12">
        <v>17.82</v>
      </c>
      <c r="E129" s="15" t="s">
        <v>11</v>
      </c>
      <c r="H129" s="10"/>
      <c r="I129" s="10"/>
      <c r="J129" s="4"/>
      <c r="K129" s="4"/>
      <c r="L129" s="4"/>
      <c r="M129" s="38"/>
      <c r="N129" s="38"/>
      <c r="O129" s="38"/>
      <c r="P129" s="38"/>
      <c r="Q129" s="38"/>
      <c r="R129" s="38"/>
      <c r="S129" s="38"/>
      <c r="T129" s="39"/>
      <c r="U129" s="39"/>
      <c r="V129" s="39"/>
      <c r="W129" s="39"/>
      <c r="X129" s="37"/>
      <c r="Y129" s="40"/>
      <c r="Z129" s="40"/>
      <c r="AA129" s="40"/>
      <c r="AB129" s="40"/>
    </row>
    <row r="130" spans="1:28" s="29" customFormat="1" ht="15" x14ac:dyDescent="0.2">
      <c r="A130" s="10">
        <v>15070</v>
      </c>
      <c r="B130" s="11">
        <v>41962</v>
      </c>
      <c r="C130" s="12">
        <v>58</v>
      </c>
      <c r="D130" s="12"/>
      <c r="E130" s="15" t="s">
        <v>64</v>
      </c>
      <c r="F130" s="21"/>
      <c r="G130" s="22"/>
      <c r="H130" s="10"/>
      <c r="I130" s="10"/>
      <c r="J130" s="4"/>
      <c r="K130" s="4"/>
      <c r="L130" s="4"/>
      <c r="M130" s="38"/>
      <c r="N130" s="38"/>
      <c r="O130" s="38"/>
      <c r="P130" s="38"/>
      <c r="Q130" s="38"/>
      <c r="R130" s="38"/>
      <c r="S130" s="38"/>
      <c r="T130" s="39"/>
      <c r="U130" s="39"/>
      <c r="V130" s="39"/>
      <c r="W130" s="39"/>
      <c r="X130" s="37"/>
      <c r="Y130" s="40"/>
      <c r="Z130" s="40"/>
      <c r="AA130" s="40"/>
      <c r="AB130" s="40"/>
    </row>
    <row r="131" spans="1:28" s="29" customFormat="1" ht="15" x14ac:dyDescent="0.2">
      <c r="A131" s="10">
        <v>15071</v>
      </c>
      <c r="B131" s="11">
        <v>41962</v>
      </c>
      <c r="C131" s="12">
        <v>268</v>
      </c>
      <c r="D131" s="12">
        <v>20.43</v>
      </c>
      <c r="E131" s="13"/>
      <c r="F131" s="18"/>
      <c r="G131" s="19"/>
      <c r="H131" s="12"/>
      <c r="I131" s="10"/>
      <c r="J131" s="4"/>
      <c r="K131" s="4"/>
      <c r="L131" s="4"/>
      <c r="M131" s="38"/>
      <c r="N131" s="38"/>
      <c r="O131" s="38"/>
      <c r="P131" s="38"/>
      <c r="Q131" s="38"/>
      <c r="R131" s="38"/>
      <c r="S131" s="38"/>
      <c r="T131" s="39"/>
      <c r="U131" s="39"/>
      <c r="V131" s="39"/>
      <c r="W131" s="39"/>
      <c r="X131" s="37"/>
      <c r="Y131" s="40"/>
      <c r="Z131" s="40"/>
      <c r="AA131" s="40"/>
      <c r="AB131" s="40"/>
    </row>
    <row r="132" spans="1:28" s="29" customFormat="1" ht="15" x14ac:dyDescent="0.2">
      <c r="A132" s="10">
        <v>15072</v>
      </c>
      <c r="B132" s="11">
        <v>41962</v>
      </c>
      <c r="C132" s="12">
        <v>209.95</v>
      </c>
      <c r="D132" s="12">
        <v>16</v>
      </c>
      <c r="E132" s="15" t="s">
        <v>11</v>
      </c>
      <c r="F132" s="20">
        <f>+C126+C125+C129+C132</f>
        <v>736.97</v>
      </c>
      <c r="G132" s="20">
        <v>720.67</v>
      </c>
      <c r="H132" s="10"/>
      <c r="I132" s="10"/>
      <c r="J132" s="4"/>
      <c r="K132" s="4"/>
      <c r="L132" s="4"/>
      <c r="M132" s="38"/>
      <c r="N132" s="38"/>
      <c r="O132" s="38"/>
      <c r="P132" s="38"/>
      <c r="Q132" s="38"/>
      <c r="R132" s="38"/>
      <c r="S132" s="38"/>
      <c r="T132" s="39"/>
      <c r="U132" s="39"/>
      <c r="V132" s="39"/>
      <c r="W132" s="39"/>
      <c r="X132" s="37"/>
      <c r="Y132" s="40"/>
      <c r="Z132" s="40"/>
      <c r="AA132" s="40"/>
      <c r="AB132" s="40"/>
    </row>
    <row r="133" spans="1:28" s="29" customFormat="1" ht="15" x14ac:dyDescent="0.2">
      <c r="A133" s="10">
        <v>15073</v>
      </c>
      <c r="B133" s="11">
        <v>41963</v>
      </c>
      <c r="C133" s="12">
        <v>5.36</v>
      </c>
      <c r="D133" s="12">
        <v>0.41</v>
      </c>
      <c r="E133" s="17"/>
      <c r="H133" s="12"/>
      <c r="I133" s="10"/>
      <c r="J133" s="4"/>
      <c r="K133" s="4"/>
      <c r="L133" s="4"/>
      <c r="M133" s="38"/>
      <c r="N133" s="38"/>
      <c r="O133" s="38"/>
      <c r="P133" s="38"/>
      <c r="Q133" s="38"/>
      <c r="R133" s="38"/>
      <c r="S133" s="38"/>
      <c r="T133" s="39"/>
      <c r="U133" s="39"/>
      <c r="V133" s="39"/>
      <c r="W133" s="39"/>
      <c r="X133" s="37"/>
      <c r="Y133" s="40"/>
      <c r="Z133" s="40"/>
      <c r="AA133" s="40"/>
      <c r="AB133" s="40"/>
    </row>
    <row r="134" spans="1:28" s="29" customFormat="1" ht="15" x14ac:dyDescent="0.2">
      <c r="A134" s="10">
        <v>15074</v>
      </c>
      <c r="B134" s="11">
        <v>41963</v>
      </c>
      <c r="C134" s="12">
        <v>101.7</v>
      </c>
      <c r="D134" s="12">
        <v>7.75</v>
      </c>
      <c r="E134" s="15" t="s">
        <v>11</v>
      </c>
      <c r="H134" s="10"/>
      <c r="I134" s="10"/>
      <c r="J134" s="4"/>
      <c r="K134" s="4"/>
      <c r="L134" s="4"/>
      <c r="M134" s="38"/>
      <c r="N134" s="38"/>
      <c r="O134" s="38"/>
      <c r="P134" s="38"/>
      <c r="Q134" s="38"/>
      <c r="R134" s="38"/>
      <c r="S134" s="38"/>
      <c r="T134" s="39"/>
      <c r="U134" s="39"/>
      <c r="V134" s="39"/>
      <c r="W134" s="39"/>
      <c r="X134" s="37"/>
      <c r="Y134" s="40"/>
      <c r="Z134" s="40"/>
      <c r="AA134" s="40"/>
      <c r="AB134" s="40"/>
    </row>
    <row r="135" spans="1:28" s="29" customFormat="1" ht="15" x14ac:dyDescent="0.2">
      <c r="A135" s="10">
        <v>15075</v>
      </c>
      <c r="B135" s="11">
        <v>41963</v>
      </c>
      <c r="C135" s="12">
        <v>48.71</v>
      </c>
      <c r="D135" s="12">
        <v>3.71</v>
      </c>
      <c r="E135" s="15"/>
      <c r="F135" s="21"/>
      <c r="G135" s="22"/>
      <c r="H135" s="10"/>
      <c r="I135" s="10"/>
      <c r="J135" s="4"/>
      <c r="K135" s="4"/>
      <c r="L135" s="4"/>
      <c r="M135" s="38"/>
      <c r="N135" s="38"/>
      <c r="O135" s="38"/>
      <c r="P135" s="38"/>
      <c r="Q135" s="38"/>
      <c r="R135" s="38"/>
      <c r="S135" s="38"/>
      <c r="T135" s="39"/>
      <c r="U135" s="39"/>
      <c r="V135" s="39"/>
      <c r="W135" s="39"/>
      <c r="X135" s="37"/>
      <c r="Y135" s="40"/>
      <c r="Z135" s="40"/>
      <c r="AA135" s="40"/>
      <c r="AB135" s="40"/>
    </row>
    <row r="136" spans="1:28" s="29" customFormat="1" ht="15" x14ac:dyDescent="0.2">
      <c r="A136" s="10">
        <v>15076</v>
      </c>
      <c r="B136" s="11">
        <v>41963</v>
      </c>
      <c r="C136" s="12">
        <v>5</v>
      </c>
      <c r="D136" s="12">
        <v>0.38</v>
      </c>
      <c r="E136" s="17"/>
      <c r="F136" s="20">
        <f>87.68+C134</f>
        <v>189.38</v>
      </c>
      <c r="G136" s="20">
        <v>188.1</v>
      </c>
      <c r="H136" s="12"/>
      <c r="I136" s="10"/>
      <c r="J136" s="4"/>
      <c r="K136" s="4"/>
      <c r="L136" s="4"/>
      <c r="M136" s="38"/>
      <c r="N136" s="38"/>
      <c r="O136" s="38"/>
      <c r="P136" s="38"/>
      <c r="Q136" s="38"/>
      <c r="R136" s="38"/>
      <c r="S136" s="38"/>
      <c r="T136" s="39"/>
      <c r="U136" s="39"/>
      <c r="V136" s="39"/>
      <c r="W136" s="39"/>
      <c r="X136" s="37"/>
      <c r="Y136" s="40"/>
      <c r="Z136" s="40"/>
      <c r="AA136" s="40"/>
      <c r="AB136" s="40"/>
    </row>
    <row r="137" spans="1:28" s="29" customFormat="1" ht="15" x14ac:dyDescent="0.2">
      <c r="A137" s="10">
        <v>15077</v>
      </c>
      <c r="B137" s="11">
        <v>41964</v>
      </c>
      <c r="C137" s="12">
        <v>208.38</v>
      </c>
      <c r="D137" s="12">
        <v>15.88</v>
      </c>
      <c r="E137" s="13"/>
      <c r="H137" s="12"/>
      <c r="I137" s="10"/>
      <c r="J137" s="4"/>
      <c r="K137" s="4"/>
      <c r="L137" s="4"/>
      <c r="M137" s="38"/>
      <c r="N137" s="38"/>
      <c r="O137" s="38"/>
      <c r="P137" s="38"/>
      <c r="Q137" s="38"/>
      <c r="R137" s="38"/>
      <c r="S137" s="38"/>
      <c r="T137" s="39"/>
      <c r="U137" s="39"/>
      <c r="V137" s="39"/>
      <c r="W137" s="39"/>
      <c r="X137" s="37"/>
      <c r="Y137" s="40"/>
      <c r="Z137" s="40"/>
      <c r="AA137" s="40"/>
      <c r="AB137" s="40"/>
    </row>
    <row r="138" spans="1:28" s="29" customFormat="1" ht="15" x14ac:dyDescent="0.2">
      <c r="A138" s="10">
        <v>15078</v>
      </c>
      <c r="B138" s="11">
        <v>41964</v>
      </c>
      <c r="C138" s="12">
        <v>70.36</v>
      </c>
      <c r="D138" s="12">
        <v>5.36</v>
      </c>
      <c r="E138" s="15" t="s">
        <v>11</v>
      </c>
      <c r="H138" s="10"/>
      <c r="I138" s="10"/>
      <c r="J138" s="4"/>
      <c r="K138" s="4"/>
      <c r="L138" s="4"/>
      <c r="M138" s="38"/>
      <c r="N138" s="38"/>
      <c r="O138" s="38"/>
      <c r="P138" s="38"/>
      <c r="Q138" s="38"/>
      <c r="R138" s="38"/>
      <c r="S138" s="38"/>
      <c r="T138" s="39"/>
      <c r="U138" s="39"/>
      <c r="V138" s="39"/>
      <c r="W138" s="39"/>
      <c r="X138" s="37"/>
      <c r="Y138" s="40"/>
      <c r="Z138" s="40"/>
      <c r="AA138" s="40"/>
      <c r="AB138" s="40"/>
    </row>
    <row r="139" spans="1:28" s="29" customFormat="1" ht="15" x14ac:dyDescent="0.2">
      <c r="A139" s="10">
        <v>15079</v>
      </c>
      <c r="B139" s="11">
        <v>41964</v>
      </c>
      <c r="C139" s="12">
        <v>133.15</v>
      </c>
      <c r="D139" s="12">
        <v>10.15</v>
      </c>
      <c r="E139" s="15" t="s">
        <v>11</v>
      </c>
      <c r="H139" s="10"/>
      <c r="I139" s="10"/>
      <c r="J139" s="4"/>
      <c r="K139" s="4"/>
      <c r="L139" s="4"/>
      <c r="M139" s="38"/>
      <c r="N139" s="38"/>
      <c r="O139" s="38"/>
      <c r="P139" s="38"/>
      <c r="Q139" s="38"/>
      <c r="R139" s="38"/>
      <c r="S139" s="38"/>
      <c r="T139" s="39"/>
      <c r="U139" s="39"/>
      <c r="V139" s="39"/>
      <c r="W139" s="39"/>
      <c r="X139" s="37"/>
      <c r="Y139" s="40"/>
      <c r="Z139" s="40"/>
      <c r="AA139" s="40"/>
      <c r="AB139" s="40"/>
    </row>
    <row r="140" spans="1:28" s="29" customFormat="1" ht="15" x14ac:dyDescent="0.2">
      <c r="A140" s="10">
        <v>15080</v>
      </c>
      <c r="B140" s="11">
        <v>41964</v>
      </c>
      <c r="C140" s="12">
        <v>18</v>
      </c>
      <c r="D140" s="12"/>
      <c r="E140" s="13" t="s">
        <v>65</v>
      </c>
      <c r="F140" s="18"/>
      <c r="G140" s="19"/>
      <c r="H140" s="12"/>
      <c r="I140" s="10"/>
      <c r="J140" s="4"/>
      <c r="K140" s="4"/>
      <c r="L140" s="4"/>
      <c r="M140" s="38"/>
      <c r="N140" s="38"/>
      <c r="O140" s="38"/>
      <c r="P140" s="38"/>
      <c r="Q140" s="38"/>
      <c r="R140" s="38"/>
      <c r="S140" s="38"/>
      <c r="T140" s="39"/>
      <c r="U140" s="39"/>
      <c r="V140" s="39"/>
      <c r="W140" s="39"/>
      <c r="X140" s="37"/>
      <c r="Y140" s="40"/>
      <c r="Z140" s="40"/>
      <c r="AA140" s="40"/>
      <c r="AB140" s="40"/>
    </row>
    <row r="141" spans="1:28" s="29" customFormat="1" ht="15" x14ac:dyDescent="0.2">
      <c r="A141" s="10">
        <v>15081</v>
      </c>
      <c r="B141" s="11">
        <v>41964</v>
      </c>
      <c r="C141" s="12">
        <v>51.96</v>
      </c>
      <c r="D141" s="12">
        <v>3.96</v>
      </c>
      <c r="E141" s="15" t="s">
        <v>11</v>
      </c>
      <c r="H141" s="10"/>
      <c r="I141" s="10"/>
      <c r="J141" s="4"/>
      <c r="K141" s="4"/>
      <c r="L141" s="4"/>
      <c r="M141" s="38"/>
      <c r="N141" s="38"/>
      <c r="O141" s="38"/>
      <c r="P141" s="38"/>
      <c r="Q141" s="38"/>
      <c r="R141" s="38"/>
      <c r="S141" s="38"/>
      <c r="T141" s="39"/>
      <c r="U141" s="39"/>
      <c r="V141" s="39"/>
      <c r="W141" s="39"/>
      <c r="X141" s="37"/>
      <c r="Y141" s="40"/>
      <c r="Z141" s="40"/>
      <c r="AA141" s="40"/>
      <c r="AB141" s="40"/>
    </row>
    <row r="142" spans="1:28" s="29" customFormat="1" ht="15" x14ac:dyDescent="0.2">
      <c r="A142" s="10">
        <v>15082</v>
      </c>
      <c r="B142" s="11">
        <v>41964</v>
      </c>
      <c r="C142" s="12">
        <v>58.400000000000006</v>
      </c>
      <c r="D142" s="12">
        <v>4.45</v>
      </c>
      <c r="E142" s="17"/>
      <c r="F142" s="20">
        <f>+C138+C141</f>
        <v>122.32</v>
      </c>
      <c r="G142" s="20">
        <v>121.26</v>
      </c>
      <c r="H142" s="12"/>
      <c r="I142" s="10"/>
      <c r="J142" s="4"/>
      <c r="K142" s="4"/>
      <c r="L142" s="4"/>
      <c r="M142" s="38"/>
      <c r="N142" s="38"/>
      <c r="O142" s="38"/>
      <c r="P142" s="38"/>
      <c r="Q142" s="38"/>
      <c r="R142" s="38"/>
      <c r="S142" s="38"/>
      <c r="T142" s="39"/>
      <c r="U142" s="39"/>
      <c r="V142" s="39"/>
      <c r="W142" s="39"/>
      <c r="X142" s="37"/>
      <c r="Y142" s="40"/>
      <c r="Z142" s="40"/>
      <c r="AA142" s="40"/>
      <c r="AB142" s="40"/>
    </row>
    <row r="143" spans="1:28" s="29" customFormat="1" ht="15" x14ac:dyDescent="0.2">
      <c r="A143" s="10">
        <v>15083</v>
      </c>
      <c r="B143" s="11">
        <v>41965</v>
      </c>
      <c r="C143" s="12">
        <v>12.94</v>
      </c>
      <c r="D143" s="12">
        <v>0.99</v>
      </c>
      <c r="E143" s="15" t="s">
        <v>11</v>
      </c>
      <c r="H143" s="10"/>
      <c r="I143" s="10"/>
      <c r="J143" s="4"/>
      <c r="K143" s="4"/>
      <c r="L143" s="4"/>
      <c r="M143" s="38"/>
      <c r="N143" s="38"/>
      <c r="O143" s="38"/>
      <c r="P143" s="38"/>
      <c r="Q143" s="38"/>
      <c r="R143" s="38"/>
      <c r="S143" s="38"/>
      <c r="T143" s="39"/>
      <c r="U143" s="39"/>
      <c r="V143" s="39"/>
      <c r="W143" s="39"/>
      <c r="X143" s="37"/>
      <c r="Y143" s="40"/>
      <c r="Z143" s="40"/>
      <c r="AA143" s="40"/>
      <c r="AB143" s="40"/>
    </row>
    <row r="144" spans="1:28" s="29" customFormat="1" ht="15" x14ac:dyDescent="0.2">
      <c r="A144" s="10">
        <v>15084</v>
      </c>
      <c r="B144" s="11">
        <v>41965</v>
      </c>
      <c r="C144" s="12">
        <v>12</v>
      </c>
      <c r="D144" s="12">
        <v>0.91</v>
      </c>
      <c r="E144" s="17"/>
      <c r="H144" s="12"/>
      <c r="I144" s="10"/>
      <c r="J144" s="4"/>
      <c r="K144" s="4"/>
      <c r="L144" s="4"/>
      <c r="M144" s="38"/>
      <c r="N144" s="38"/>
      <c r="O144" s="38"/>
      <c r="P144" s="38"/>
      <c r="Q144" s="38"/>
      <c r="R144" s="38"/>
      <c r="S144" s="38"/>
      <c r="T144" s="39"/>
      <c r="U144" s="39"/>
      <c r="V144" s="39"/>
      <c r="W144" s="39"/>
      <c r="X144" s="37"/>
      <c r="Y144" s="40"/>
      <c r="Z144" s="40"/>
      <c r="AA144" s="40"/>
      <c r="AB144" s="40"/>
    </row>
    <row r="145" spans="1:28" s="29" customFormat="1" ht="15" x14ac:dyDescent="0.2">
      <c r="A145" s="10">
        <v>15085</v>
      </c>
      <c r="B145" s="11">
        <v>41965</v>
      </c>
      <c r="C145" s="12">
        <v>157.98999999999998</v>
      </c>
      <c r="D145" s="12">
        <v>12.04</v>
      </c>
      <c r="E145" s="15" t="s">
        <v>11</v>
      </c>
      <c r="F145" s="21"/>
      <c r="G145" s="22"/>
      <c r="H145" s="10"/>
      <c r="I145" s="10"/>
      <c r="J145" s="4"/>
      <c r="K145" s="4"/>
      <c r="L145" s="4"/>
      <c r="M145" s="38"/>
      <c r="N145" s="38"/>
      <c r="O145" s="38"/>
      <c r="P145" s="38"/>
      <c r="Q145" s="38"/>
      <c r="R145" s="38"/>
      <c r="S145" s="38"/>
      <c r="T145" s="39"/>
      <c r="U145" s="39"/>
      <c r="V145" s="39"/>
      <c r="W145" s="39"/>
      <c r="X145" s="37"/>
      <c r="Y145" s="40"/>
      <c r="Z145" s="40"/>
      <c r="AA145" s="40"/>
      <c r="AB145" s="40"/>
    </row>
    <row r="146" spans="1:28" s="29" customFormat="1" ht="15" x14ac:dyDescent="0.2">
      <c r="A146" s="10">
        <v>15086</v>
      </c>
      <c r="B146" s="11">
        <v>41965</v>
      </c>
      <c r="C146" s="12">
        <v>22.73</v>
      </c>
      <c r="D146" s="12">
        <v>1.73</v>
      </c>
      <c r="E146" s="13"/>
      <c r="F146" s="18"/>
      <c r="G146" s="19"/>
      <c r="H146" s="12"/>
      <c r="I146" s="10"/>
      <c r="J146" s="4"/>
      <c r="K146" s="4"/>
      <c r="L146" s="4"/>
      <c r="M146" s="38"/>
      <c r="N146" s="38"/>
      <c r="O146" s="38"/>
      <c r="P146" s="38"/>
      <c r="Q146" s="38"/>
      <c r="R146" s="38"/>
      <c r="S146" s="38"/>
      <c r="T146" s="39"/>
      <c r="U146" s="39"/>
      <c r="V146" s="39"/>
      <c r="W146" s="39"/>
      <c r="X146" s="37"/>
      <c r="Y146" s="40"/>
      <c r="Z146" s="40"/>
      <c r="AA146" s="40"/>
      <c r="AB146" s="40"/>
    </row>
    <row r="147" spans="1:28" s="29" customFormat="1" ht="15" x14ac:dyDescent="0.2">
      <c r="A147" s="10">
        <v>15087</v>
      </c>
      <c r="B147" s="11">
        <v>41965</v>
      </c>
      <c r="C147" s="12">
        <v>10.81</v>
      </c>
      <c r="D147" s="12">
        <v>0.82</v>
      </c>
      <c r="E147" s="13"/>
      <c r="F147" s="18"/>
      <c r="G147" s="19"/>
      <c r="H147" s="12"/>
      <c r="I147" s="10"/>
      <c r="J147" s="4"/>
      <c r="K147" s="4"/>
      <c r="L147" s="4"/>
      <c r="M147" s="38"/>
      <c r="N147" s="38"/>
      <c r="O147" s="38"/>
      <c r="P147" s="38"/>
      <c r="Q147" s="38"/>
      <c r="R147" s="38"/>
      <c r="S147" s="38"/>
      <c r="T147" s="39"/>
      <c r="U147" s="39"/>
      <c r="V147" s="39"/>
      <c r="W147" s="39"/>
      <c r="X147" s="37"/>
      <c r="Y147" s="40"/>
      <c r="Z147" s="40"/>
      <c r="AA147" s="40"/>
      <c r="AB147" s="40"/>
    </row>
    <row r="148" spans="1:28" s="29" customFormat="1" ht="15" x14ac:dyDescent="0.2">
      <c r="A148" s="10">
        <v>15088</v>
      </c>
      <c r="B148" s="11">
        <v>41965</v>
      </c>
      <c r="C148" s="12">
        <v>127.74</v>
      </c>
      <c r="D148" s="12">
        <v>9.74</v>
      </c>
      <c r="E148" s="13"/>
      <c r="F148" s="18"/>
      <c r="G148" s="19"/>
      <c r="H148" s="12"/>
      <c r="I148" s="10"/>
      <c r="J148" s="4"/>
      <c r="K148" s="4"/>
      <c r="L148" s="4"/>
      <c r="M148" s="38"/>
      <c r="N148" s="38"/>
      <c r="O148" s="38"/>
      <c r="P148" s="38"/>
      <c r="Q148" s="38"/>
      <c r="R148" s="38"/>
      <c r="S148" s="38"/>
      <c r="T148" s="39"/>
      <c r="U148" s="39"/>
      <c r="V148" s="39"/>
      <c r="W148" s="39"/>
      <c r="X148" s="37"/>
      <c r="Y148" s="40"/>
      <c r="Z148" s="40"/>
      <c r="AA148" s="40"/>
      <c r="AB148" s="40"/>
    </row>
    <row r="149" spans="1:28" s="29" customFormat="1" ht="15" x14ac:dyDescent="0.2">
      <c r="A149" s="10">
        <v>15089</v>
      </c>
      <c r="B149" s="11">
        <v>41965</v>
      </c>
      <c r="C149" s="12">
        <v>24</v>
      </c>
      <c r="D149" s="12"/>
      <c r="E149" s="13"/>
      <c r="F149" s="18"/>
      <c r="G149" s="19"/>
      <c r="H149" s="12"/>
      <c r="I149" s="10"/>
      <c r="J149" s="4"/>
      <c r="K149" s="4"/>
      <c r="L149" s="4"/>
      <c r="M149" s="38"/>
      <c r="N149" s="38"/>
      <c r="O149" s="38"/>
      <c r="P149" s="38"/>
      <c r="Q149" s="38"/>
      <c r="R149" s="38"/>
      <c r="S149" s="38"/>
      <c r="T149" s="39"/>
      <c r="U149" s="39"/>
      <c r="V149" s="39"/>
      <c r="W149" s="39"/>
      <c r="X149" s="37"/>
      <c r="Y149" s="40"/>
      <c r="Z149" s="40"/>
      <c r="AA149" s="40"/>
      <c r="AB149" s="40"/>
    </row>
    <row r="150" spans="1:28" s="29" customFormat="1" ht="15" x14ac:dyDescent="0.2">
      <c r="A150" s="10">
        <v>15090</v>
      </c>
      <c r="B150" s="11">
        <v>41965</v>
      </c>
      <c r="C150" s="12">
        <v>387.54</v>
      </c>
      <c r="D150" s="12">
        <v>29.54</v>
      </c>
      <c r="E150" s="15" t="s">
        <v>21</v>
      </c>
      <c r="F150" s="21"/>
      <c r="G150" s="22"/>
      <c r="H150" s="10"/>
      <c r="I150" s="10"/>
      <c r="J150" s="4"/>
      <c r="K150" s="4"/>
      <c r="L150" s="4"/>
      <c r="M150" s="38"/>
      <c r="N150" s="38"/>
      <c r="O150" s="38"/>
      <c r="P150" s="38"/>
      <c r="Q150" s="38"/>
      <c r="R150" s="38"/>
      <c r="S150" s="38"/>
      <c r="T150" s="39"/>
      <c r="U150" s="39"/>
      <c r="V150" s="39"/>
      <c r="W150" s="39"/>
      <c r="X150" s="37"/>
      <c r="Y150" s="40"/>
      <c r="Z150" s="40"/>
      <c r="AA150" s="40"/>
      <c r="AB150" s="40"/>
    </row>
    <row r="151" spans="1:28" s="29" customFormat="1" ht="15" x14ac:dyDescent="0.2">
      <c r="A151" s="10">
        <v>15091</v>
      </c>
      <c r="B151" s="11">
        <v>41965</v>
      </c>
      <c r="C151" s="12">
        <v>-127.74</v>
      </c>
      <c r="D151" s="12">
        <v>-9.74</v>
      </c>
      <c r="E151" s="13" t="s">
        <v>66</v>
      </c>
      <c r="F151" s="18"/>
      <c r="G151" s="19"/>
      <c r="H151" s="12"/>
      <c r="I151" s="10"/>
      <c r="J151" s="4"/>
      <c r="K151" s="4"/>
      <c r="L151" s="4"/>
      <c r="M151" s="38"/>
      <c r="N151" s="38"/>
      <c r="O151" s="38"/>
      <c r="P151" s="38"/>
      <c r="Q151" s="38"/>
      <c r="R151" s="38"/>
      <c r="S151" s="38"/>
      <c r="T151" s="39"/>
      <c r="U151" s="39"/>
      <c r="V151" s="39"/>
      <c r="W151" s="39"/>
      <c r="X151" s="37"/>
      <c r="Y151" s="40"/>
      <c r="Z151" s="40"/>
      <c r="AA151" s="40"/>
      <c r="AB151" s="40"/>
    </row>
    <row r="152" spans="1:28" s="29" customFormat="1" ht="15" x14ac:dyDescent="0.2">
      <c r="A152" s="10">
        <v>15092</v>
      </c>
      <c r="B152" s="11">
        <v>41965</v>
      </c>
      <c r="C152" s="12">
        <v>192.69</v>
      </c>
      <c r="D152" s="12">
        <v>14.69</v>
      </c>
      <c r="E152" s="15" t="s">
        <v>11</v>
      </c>
      <c r="H152" s="10"/>
      <c r="I152" s="10"/>
      <c r="J152" s="4"/>
      <c r="K152" s="4"/>
      <c r="L152" s="4"/>
      <c r="M152" s="38"/>
      <c r="N152" s="38"/>
      <c r="O152" s="38"/>
      <c r="P152" s="38"/>
      <c r="Q152" s="38"/>
      <c r="R152" s="38"/>
      <c r="S152" s="38"/>
      <c r="T152" s="39"/>
      <c r="U152" s="39"/>
      <c r="V152" s="39"/>
      <c r="W152" s="39"/>
      <c r="X152" s="37"/>
      <c r="Y152" s="40"/>
      <c r="Z152" s="40"/>
      <c r="AA152" s="40"/>
      <c r="AB152" s="40"/>
    </row>
    <row r="153" spans="1:28" s="29" customFormat="1" ht="15" x14ac:dyDescent="0.2">
      <c r="A153" s="10">
        <v>15093</v>
      </c>
      <c r="B153" s="11">
        <v>41965</v>
      </c>
      <c r="C153" s="12">
        <v>252.5</v>
      </c>
      <c r="D153" s="12"/>
      <c r="E153" s="15" t="s">
        <v>7</v>
      </c>
      <c r="H153" s="10"/>
      <c r="I153" s="10"/>
      <c r="J153" s="4"/>
      <c r="K153" s="4"/>
      <c r="L153" s="4"/>
      <c r="M153" s="38"/>
      <c r="N153" s="38"/>
      <c r="O153" s="38"/>
      <c r="P153" s="38"/>
      <c r="Q153" s="38"/>
      <c r="R153" s="38"/>
      <c r="S153" s="38"/>
      <c r="T153" s="39"/>
      <c r="U153" s="39"/>
      <c r="V153" s="39"/>
      <c r="W153" s="39"/>
      <c r="X153" s="37"/>
      <c r="Y153" s="40"/>
      <c r="Z153" s="40"/>
      <c r="AA153" s="40"/>
      <c r="AB153" s="40"/>
    </row>
    <row r="154" spans="1:28" s="29" customFormat="1" ht="15" x14ac:dyDescent="0.2">
      <c r="A154" s="10">
        <v>15094</v>
      </c>
      <c r="B154" s="11">
        <v>41965</v>
      </c>
      <c r="C154" s="12">
        <v>60</v>
      </c>
      <c r="D154" s="12">
        <v>4.57</v>
      </c>
      <c r="E154" s="15"/>
      <c r="F154" s="20">
        <f>+C143+C145+C152+C153</f>
        <v>616.12</v>
      </c>
      <c r="G154" s="20">
        <v>612.57000000000005</v>
      </c>
      <c r="H154" s="10"/>
      <c r="I154" s="10"/>
      <c r="J154" s="4"/>
      <c r="K154" s="4"/>
      <c r="L154" s="4"/>
      <c r="M154" s="38"/>
      <c r="N154" s="38"/>
      <c r="O154" s="38"/>
      <c r="P154" s="38"/>
      <c r="Q154" s="38"/>
      <c r="R154" s="38"/>
      <c r="S154" s="38"/>
      <c r="T154" s="39"/>
      <c r="U154" s="39"/>
      <c r="V154" s="39"/>
      <c r="W154" s="39"/>
      <c r="X154" s="37"/>
      <c r="Y154" s="40"/>
      <c r="Z154" s="40"/>
      <c r="AA154" s="40"/>
      <c r="AB154" s="40"/>
    </row>
    <row r="155" spans="1:28" s="29" customFormat="1" ht="15" x14ac:dyDescent="0.2">
      <c r="A155" s="10">
        <v>15095</v>
      </c>
      <c r="B155" s="11">
        <v>41967</v>
      </c>
      <c r="C155" s="12">
        <v>88.660000000000011</v>
      </c>
      <c r="D155" s="12">
        <v>6.76</v>
      </c>
      <c r="E155" s="15" t="s">
        <v>11</v>
      </c>
      <c r="H155" s="10"/>
      <c r="I155" s="10"/>
      <c r="J155" s="4"/>
      <c r="K155" s="4"/>
      <c r="L155" s="4"/>
      <c r="M155" s="38"/>
      <c r="N155" s="38"/>
      <c r="O155" s="38"/>
      <c r="P155" s="38"/>
      <c r="Q155" s="38"/>
      <c r="R155" s="38"/>
      <c r="S155" s="38"/>
      <c r="T155" s="39"/>
      <c r="U155" s="39"/>
      <c r="V155" s="39"/>
      <c r="W155" s="39"/>
      <c r="X155" s="37"/>
      <c r="Y155" s="40"/>
      <c r="Z155" s="40"/>
      <c r="AA155" s="40"/>
      <c r="AB155" s="40"/>
    </row>
    <row r="156" spans="1:28" s="29" customFormat="1" ht="15" x14ac:dyDescent="0.2">
      <c r="A156" s="10">
        <v>15096</v>
      </c>
      <c r="B156" s="11">
        <v>41967</v>
      </c>
      <c r="C156" s="12">
        <v>20.57</v>
      </c>
      <c r="D156" s="12">
        <v>1.57</v>
      </c>
      <c r="E156" s="17"/>
      <c r="H156" s="12"/>
      <c r="I156" s="10"/>
      <c r="J156" s="4"/>
      <c r="K156" s="4"/>
      <c r="L156" s="4"/>
      <c r="M156" s="38"/>
      <c r="N156" s="38"/>
      <c r="O156" s="38"/>
      <c r="P156" s="38"/>
      <c r="Q156" s="38"/>
      <c r="R156" s="38"/>
      <c r="S156" s="38"/>
      <c r="T156" s="39"/>
      <c r="U156" s="39"/>
      <c r="V156" s="39"/>
      <c r="W156" s="39"/>
      <c r="X156" s="37"/>
      <c r="Y156" s="40"/>
      <c r="Z156" s="40"/>
      <c r="AA156" s="40"/>
      <c r="AB156" s="40"/>
    </row>
    <row r="157" spans="1:28" s="29" customFormat="1" ht="15" x14ac:dyDescent="0.2">
      <c r="A157" s="10">
        <v>15097</v>
      </c>
      <c r="B157" s="11">
        <v>41967</v>
      </c>
      <c r="C157" s="12">
        <v>59</v>
      </c>
      <c r="D157" s="12"/>
      <c r="E157" s="15" t="s">
        <v>67</v>
      </c>
      <c r="H157" s="10"/>
      <c r="I157" s="10"/>
      <c r="J157" s="4"/>
      <c r="K157" s="4"/>
      <c r="L157" s="4"/>
      <c r="M157" s="38"/>
      <c r="N157" s="38"/>
      <c r="O157" s="38"/>
      <c r="P157" s="38"/>
      <c r="Q157" s="38"/>
      <c r="R157" s="38"/>
      <c r="S157" s="38"/>
      <c r="T157" s="39"/>
      <c r="U157" s="39"/>
      <c r="V157" s="39"/>
      <c r="W157" s="39"/>
      <c r="X157" s="37"/>
      <c r="Y157" s="40"/>
      <c r="Z157" s="40"/>
      <c r="AA157" s="40"/>
      <c r="AB157" s="40"/>
    </row>
    <row r="158" spans="1:28" s="29" customFormat="1" ht="15" x14ac:dyDescent="0.2">
      <c r="A158" s="10">
        <v>15098</v>
      </c>
      <c r="B158" s="11">
        <v>41967</v>
      </c>
      <c r="C158" s="12">
        <v>439</v>
      </c>
      <c r="D158" s="12"/>
      <c r="E158" s="13" t="s">
        <v>8</v>
      </c>
      <c r="F158" s="18"/>
      <c r="G158" s="19"/>
      <c r="H158" s="12"/>
      <c r="I158" s="10"/>
      <c r="J158" s="4"/>
      <c r="K158" s="4"/>
      <c r="L158" s="4"/>
      <c r="M158" s="38"/>
      <c r="N158" s="38"/>
      <c r="O158" s="38"/>
      <c r="P158" s="38"/>
      <c r="Q158" s="38"/>
      <c r="R158" s="38"/>
      <c r="S158" s="38"/>
      <c r="T158" s="39"/>
      <c r="U158" s="39"/>
      <c r="V158" s="39"/>
      <c r="W158" s="39"/>
      <c r="X158" s="37"/>
      <c r="Y158" s="40"/>
      <c r="Z158" s="40"/>
      <c r="AA158" s="40"/>
      <c r="AB158" s="40"/>
    </row>
    <row r="159" spans="1:28" s="29" customFormat="1" ht="15" x14ac:dyDescent="0.2">
      <c r="A159" s="10">
        <v>15099</v>
      </c>
      <c r="B159" s="11">
        <v>41967</v>
      </c>
      <c r="C159" s="12">
        <v>40</v>
      </c>
      <c r="D159" s="12"/>
      <c r="E159" s="13" t="s">
        <v>8</v>
      </c>
      <c r="H159" s="12"/>
      <c r="I159" s="10"/>
      <c r="J159" s="4"/>
      <c r="K159" s="4"/>
      <c r="L159" s="4"/>
      <c r="M159" s="38"/>
      <c r="N159" s="38"/>
      <c r="O159" s="38"/>
      <c r="P159" s="38"/>
      <c r="Q159" s="38"/>
      <c r="R159" s="38"/>
      <c r="S159" s="38"/>
      <c r="T159" s="39"/>
      <c r="U159" s="39"/>
      <c r="V159" s="39"/>
      <c r="W159" s="39"/>
      <c r="X159" s="37"/>
      <c r="Y159" s="40"/>
      <c r="Z159" s="40"/>
      <c r="AA159" s="40"/>
      <c r="AB159" s="40"/>
    </row>
    <row r="160" spans="1:28" s="29" customFormat="1" ht="15" x14ac:dyDescent="0.2">
      <c r="A160" s="10">
        <v>15100</v>
      </c>
      <c r="B160" s="11">
        <v>41967</v>
      </c>
      <c r="C160" s="12">
        <v>23.27</v>
      </c>
      <c r="D160" s="12">
        <v>1.77</v>
      </c>
      <c r="E160" s="15" t="s">
        <v>11</v>
      </c>
      <c r="F160" s="21"/>
      <c r="G160" s="22"/>
      <c r="H160" s="10"/>
      <c r="I160" s="10"/>
      <c r="J160" s="4"/>
      <c r="K160" s="4"/>
      <c r="L160" s="4"/>
      <c r="M160" s="38"/>
      <c r="N160" s="38"/>
      <c r="O160" s="38"/>
      <c r="P160" s="38"/>
      <c r="Q160" s="38"/>
      <c r="R160" s="38"/>
      <c r="S160" s="38"/>
      <c r="T160" s="39"/>
      <c r="U160" s="39"/>
      <c r="V160" s="39"/>
      <c r="W160" s="39"/>
      <c r="X160" s="37"/>
      <c r="Y160" s="40"/>
      <c r="Z160" s="40"/>
      <c r="AA160" s="40"/>
      <c r="AB160" s="40"/>
    </row>
    <row r="161" spans="1:28" s="29" customFormat="1" ht="15" x14ac:dyDescent="0.2">
      <c r="A161" s="10">
        <v>15101</v>
      </c>
      <c r="B161" s="11">
        <v>41967</v>
      </c>
      <c r="C161" s="12">
        <v>18.399999999999999</v>
      </c>
      <c r="D161" s="12">
        <v>1.4</v>
      </c>
      <c r="E161" s="13"/>
      <c r="F161" s="18"/>
      <c r="G161" s="19"/>
      <c r="H161" s="12"/>
      <c r="I161" s="10"/>
      <c r="J161" s="4"/>
      <c r="K161" s="4"/>
      <c r="L161" s="4"/>
      <c r="M161" s="38"/>
      <c r="N161" s="38"/>
      <c r="O161" s="38"/>
      <c r="P161" s="38"/>
      <c r="Q161" s="38"/>
      <c r="R161" s="38"/>
      <c r="S161" s="38"/>
      <c r="T161" s="39"/>
      <c r="U161" s="39"/>
      <c r="V161" s="39"/>
      <c r="W161" s="39"/>
      <c r="X161" s="37"/>
      <c r="Y161" s="40"/>
      <c r="Z161" s="40"/>
      <c r="AA161" s="40"/>
      <c r="AB161" s="40"/>
    </row>
    <row r="162" spans="1:28" s="29" customFormat="1" ht="15" x14ac:dyDescent="0.2">
      <c r="A162" s="10">
        <v>15102</v>
      </c>
      <c r="B162" s="11">
        <v>41967</v>
      </c>
      <c r="C162" s="12">
        <v>81.19</v>
      </c>
      <c r="D162" s="12">
        <v>6.19</v>
      </c>
      <c r="E162" s="15" t="s">
        <v>11</v>
      </c>
      <c r="H162" s="10"/>
      <c r="I162" s="10"/>
      <c r="J162" s="4"/>
      <c r="K162" s="4"/>
      <c r="L162" s="4"/>
      <c r="M162" s="38"/>
      <c r="N162" s="38"/>
      <c r="O162" s="38"/>
      <c r="P162" s="38"/>
      <c r="Q162" s="38"/>
      <c r="R162" s="38"/>
      <c r="S162" s="38"/>
      <c r="T162" s="39"/>
      <c r="U162" s="39"/>
      <c r="V162" s="39"/>
      <c r="W162" s="39"/>
      <c r="X162" s="37"/>
      <c r="Y162" s="40"/>
      <c r="Z162" s="40"/>
      <c r="AA162" s="40"/>
      <c r="AB162" s="40"/>
    </row>
    <row r="163" spans="1:28" s="29" customFormat="1" ht="15" x14ac:dyDescent="0.2">
      <c r="A163" s="10">
        <v>15103</v>
      </c>
      <c r="B163" s="11">
        <v>41967</v>
      </c>
      <c r="C163" s="12">
        <v>110</v>
      </c>
      <c r="D163" s="12"/>
      <c r="E163" s="13" t="s">
        <v>8</v>
      </c>
      <c r="F163" s="20">
        <f>+C155+C157+C139+C160+C162</f>
        <v>385.27000000000004</v>
      </c>
      <c r="G163" s="20">
        <v>379.39</v>
      </c>
      <c r="H163" s="12"/>
      <c r="I163" s="10"/>
      <c r="J163" s="4"/>
      <c r="K163" s="4"/>
      <c r="L163" s="4"/>
      <c r="M163" s="38"/>
      <c r="N163" s="38"/>
      <c r="O163" s="38"/>
      <c r="P163" s="38"/>
      <c r="Q163" s="38"/>
      <c r="R163" s="38"/>
      <c r="S163" s="38"/>
      <c r="T163" s="39"/>
      <c r="U163" s="39"/>
      <c r="V163" s="39"/>
      <c r="W163" s="39"/>
      <c r="X163" s="37"/>
      <c r="Y163" s="40"/>
      <c r="Z163" s="40"/>
      <c r="AA163" s="40"/>
      <c r="AB163" s="40"/>
    </row>
    <row r="164" spans="1:28" s="29" customFormat="1" ht="15" x14ac:dyDescent="0.2">
      <c r="A164" s="10">
        <v>15104</v>
      </c>
      <c r="B164" s="11">
        <v>41968</v>
      </c>
      <c r="C164" s="12">
        <v>168.33</v>
      </c>
      <c r="D164" s="12">
        <v>12.83</v>
      </c>
      <c r="E164" s="13" t="s">
        <v>68</v>
      </c>
      <c r="F164" s="18"/>
      <c r="G164" s="19"/>
      <c r="H164" s="12"/>
      <c r="I164" s="10"/>
      <c r="J164" s="4"/>
      <c r="K164" s="4"/>
      <c r="L164" s="4"/>
      <c r="M164" s="38"/>
      <c r="N164" s="38"/>
      <c r="O164" s="38"/>
      <c r="P164" s="38"/>
      <c r="Q164" s="38"/>
      <c r="R164" s="38"/>
      <c r="S164" s="38"/>
      <c r="T164" s="39"/>
      <c r="U164" s="39"/>
      <c r="V164" s="39"/>
      <c r="W164" s="39"/>
      <c r="X164" s="37"/>
      <c r="Y164" s="40"/>
      <c r="Z164" s="40"/>
      <c r="AA164" s="40"/>
      <c r="AB164" s="40"/>
    </row>
    <row r="165" spans="1:28" s="29" customFormat="1" ht="15" x14ac:dyDescent="0.2">
      <c r="A165" s="10">
        <v>15105</v>
      </c>
      <c r="B165" s="11">
        <v>41968</v>
      </c>
      <c r="C165" s="12">
        <v>60.62</v>
      </c>
      <c r="D165" s="12">
        <v>4.62</v>
      </c>
      <c r="E165" s="15" t="s">
        <v>11</v>
      </c>
      <c r="H165" s="10"/>
      <c r="I165" s="10"/>
      <c r="J165" s="4"/>
      <c r="K165" s="4"/>
      <c r="L165" s="4"/>
      <c r="M165" s="38"/>
      <c r="N165" s="38"/>
      <c r="O165" s="38"/>
      <c r="P165" s="38"/>
      <c r="Q165" s="38"/>
      <c r="R165" s="38"/>
      <c r="S165" s="38"/>
      <c r="T165" s="39"/>
      <c r="U165" s="39"/>
      <c r="V165" s="39"/>
      <c r="W165" s="39"/>
      <c r="X165" s="37"/>
      <c r="Y165" s="40"/>
      <c r="Z165" s="40"/>
      <c r="AA165" s="40"/>
      <c r="AB165" s="40"/>
    </row>
    <row r="166" spans="1:28" s="29" customFormat="1" ht="15" x14ac:dyDescent="0.2">
      <c r="A166" s="10">
        <v>15106</v>
      </c>
      <c r="B166" s="11">
        <v>41968</v>
      </c>
      <c r="C166" s="12">
        <v>258.72000000000003</v>
      </c>
      <c r="D166" s="12">
        <v>19.72</v>
      </c>
      <c r="E166" s="15" t="s">
        <v>11</v>
      </c>
      <c r="H166" s="10"/>
      <c r="I166" s="10"/>
      <c r="J166" s="4"/>
      <c r="K166" s="4"/>
      <c r="L166" s="4"/>
      <c r="M166" s="38"/>
      <c r="N166" s="38"/>
      <c r="O166" s="38"/>
      <c r="P166" s="38"/>
      <c r="Q166" s="38"/>
      <c r="R166" s="38"/>
      <c r="S166" s="38"/>
      <c r="T166" s="39"/>
      <c r="U166" s="39"/>
      <c r="V166" s="39"/>
      <c r="W166" s="39"/>
      <c r="X166" s="37"/>
      <c r="Y166" s="40"/>
      <c r="Z166" s="40"/>
      <c r="AA166" s="40"/>
      <c r="AB166" s="40"/>
    </row>
    <row r="167" spans="1:28" s="29" customFormat="1" ht="15" x14ac:dyDescent="0.2">
      <c r="A167" s="10">
        <v>15107</v>
      </c>
      <c r="B167" s="11">
        <v>41968</v>
      </c>
      <c r="C167" s="12">
        <v>44.000000000000007</v>
      </c>
      <c r="D167" s="12">
        <v>3.35</v>
      </c>
      <c r="E167" s="17"/>
      <c r="H167" s="12"/>
      <c r="I167" s="10"/>
      <c r="J167" s="4"/>
      <c r="K167" s="4"/>
      <c r="L167" s="4"/>
      <c r="M167" s="38"/>
      <c r="N167" s="38"/>
      <c r="O167" s="38"/>
      <c r="P167" s="38"/>
      <c r="Q167" s="38"/>
      <c r="R167" s="38"/>
      <c r="S167" s="38"/>
      <c r="T167" s="39"/>
      <c r="U167" s="39"/>
      <c r="V167" s="39"/>
      <c r="W167" s="39"/>
      <c r="X167" s="37"/>
      <c r="Y167" s="40"/>
      <c r="Z167" s="40"/>
      <c r="AA167" s="40"/>
      <c r="AB167" s="40"/>
    </row>
    <row r="168" spans="1:28" s="29" customFormat="1" ht="15" x14ac:dyDescent="0.2">
      <c r="A168" s="10">
        <v>15108</v>
      </c>
      <c r="B168" s="11">
        <v>41968</v>
      </c>
      <c r="C168" s="12">
        <v>14.02</v>
      </c>
      <c r="D168" s="12">
        <v>1.07</v>
      </c>
      <c r="E168" s="15" t="s">
        <v>11</v>
      </c>
      <c r="F168" s="20">
        <f>+C165+C166+C168</f>
        <v>333.36</v>
      </c>
      <c r="G168" s="20">
        <v>330.39</v>
      </c>
      <c r="H168" s="10"/>
      <c r="I168" s="10"/>
      <c r="J168" s="4"/>
      <c r="K168" s="4"/>
      <c r="L168" s="4"/>
      <c r="M168" s="38"/>
      <c r="N168" s="38"/>
      <c r="O168" s="38"/>
      <c r="P168" s="38"/>
      <c r="Q168" s="38"/>
      <c r="R168" s="38"/>
      <c r="S168" s="38"/>
      <c r="T168" s="39"/>
      <c r="U168" s="39"/>
      <c r="V168" s="39"/>
      <c r="W168" s="39"/>
      <c r="X168" s="37"/>
      <c r="Y168" s="40"/>
      <c r="Z168" s="40"/>
      <c r="AA168" s="40"/>
      <c r="AB168" s="40"/>
    </row>
    <row r="169" spans="1:28" s="29" customFormat="1" ht="15" x14ac:dyDescent="0.2">
      <c r="A169" s="10">
        <v>15109</v>
      </c>
      <c r="B169" s="11">
        <v>41969</v>
      </c>
      <c r="C169" s="12">
        <v>71.45</v>
      </c>
      <c r="D169" s="12">
        <v>5.45</v>
      </c>
      <c r="E169" s="17"/>
      <c r="H169" s="12"/>
      <c r="I169" s="10"/>
      <c r="J169" s="4"/>
      <c r="K169" s="4"/>
      <c r="L169" s="4"/>
      <c r="M169" s="38"/>
      <c r="N169" s="38"/>
      <c r="O169" s="38"/>
      <c r="P169" s="38"/>
      <c r="Q169" s="38"/>
      <c r="R169" s="38"/>
      <c r="S169" s="38"/>
      <c r="T169" s="39"/>
      <c r="U169" s="39"/>
      <c r="V169" s="39"/>
      <c r="W169" s="39"/>
      <c r="X169" s="37"/>
      <c r="Y169" s="40"/>
      <c r="Z169" s="40"/>
      <c r="AA169" s="40"/>
      <c r="AB169" s="40"/>
    </row>
    <row r="170" spans="1:28" s="29" customFormat="1" ht="15" x14ac:dyDescent="0.2">
      <c r="A170" s="10">
        <v>15110</v>
      </c>
      <c r="B170" s="11">
        <v>41969</v>
      </c>
      <c r="C170" s="12">
        <v>30</v>
      </c>
      <c r="D170" s="12"/>
      <c r="E170" s="13" t="s">
        <v>69</v>
      </c>
      <c r="F170" s="18"/>
      <c r="G170" s="19"/>
      <c r="H170" s="12"/>
      <c r="I170" s="10"/>
      <c r="J170" s="4"/>
      <c r="K170" s="4"/>
      <c r="L170" s="4"/>
      <c r="M170" s="38"/>
      <c r="N170" s="38"/>
      <c r="O170" s="38"/>
      <c r="P170" s="38"/>
      <c r="Q170" s="38"/>
      <c r="R170" s="38"/>
      <c r="S170" s="38"/>
      <c r="T170" s="39"/>
      <c r="U170" s="39"/>
      <c r="V170" s="39"/>
      <c r="W170" s="39"/>
      <c r="X170" s="37"/>
      <c r="Y170" s="40"/>
      <c r="Z170" s="40"/>
      <c r="AA170" s="40"/>
      <c r="AB170" s="40"/>
    </row>
    <row r="171" spans="1:28" s="29" customFormat="1" ht="15" x14ac:dyDescent="0.2">
      <c r="A171" s="10">
        <v>15111</v>
      </c>
      <c r="B171" s="11">
        <v>41969</v>
      </c>
      <c r="C171" s="12">
        <v>196.47</v>
      </c>
      <c r="D171" s="12">
        <v>14.97</v>
      </c>
      <c r="E171" s="15" t="s">
        <v>7</v>
      </c>
      <c r="H171" s="10"/>
      <c r="I171" s="10"/>
      <c r="J171" s="4"/>
      <c r="K171" s="4"/>
      <c r="L171" s="4"/>
      <c r="M171" s="38"/>
      <c r="N171" s="38"/>
      <c r="O171" s="38"/>
      <c r="P171" s="38"/>
      <c r="Q171" s="38"/>
      <c r="R171" s="38"/>
      <c r="S171" s="38"/>
      <c r="T171" s="39"/>
      <c r="U171" s="39"/>
      <c r="V171" s="39"/>
      <c r="W171" s="39"/>
      <c r="X171" s="37"/>
      <c r="Y171" s="40"/>
      <c r="Z171" s="40"/>
      <c r="AA171" s="40"/>
      <c r="AB171" s="40"/>
    </row>
    <row r="172" spans="1:28" s="29" customFormat="1" ht="15" x14ac:dyDescent="0.2">
      <c r="A172" s="10">
        <v>15112</v>
      </c>
      <c r="B172" s="11">
        <v>41969</v>
      </c>
      <c r="C172" s="12">
        <v>97.26</v>
      </c>
      <c r="D172" s="12">
        <v>7.41</v>
      </c>
      <c r="E172" s="15" t="s">
        <v>21</v>
      </c>
      <c r="H172" s="10"/>
      <c r="I172" s="10"/>
      <c r="J172" s="4"/>
      <c r="K172" s="4"/>
      <c r="L172" s="4"/>
      <c r="M172" s="38"/>
      <c r="N172" s="38"/>
      <c r="O172" s="38"/>
      <c r="P172" s="38"/>
      <c r="Q172" s="38"/>
      <c r="R172" s="38"/>
      <c r="S172" s="38"/>
      <c r="T172" s="39"/>
      <c r="U172" s="39"/>
      <c r="V172" s="39"/>
      <c r="W172" s="39"/>
      <c r="X172" s="37"/>
      <c r="Y172" s="40"/>
      <c r="Z172" s="40"/>
      <c r="AA172" s="40"/>
      <c r="AB172" s="40"/>
    </row>
    <row r="173" spans="1:28" s="29" customFormat="1" ht="15" x14ac:dyDescent="0.2">
      <c r="A173" s="10">
        <v>15113</v>
      </c>
      <c r="B173" s="11">
        <v>41969</v>
      </c>
      <c r="C173" s="12">
        <v>27.06</v>
      </c>
      <c r="D173" s="12">
        <v>2.06</v>
      </c>
      <c r="E173" s="15" t="s">
        <v>11</v>
      </c>
      <c r="F173" s="21"/>
      <c r="G173" s="22"/>
      <c r="H173" s="10"/>
      <c r="I173" s="10"/>
      <c r="J173" s="4"/>
      <c r="K173" s="4"/>
      <c r="L173" s="4"/>
      <c r="M173" s="38"/>
      <c r="N173" s="38"/>
      <c r="O173" s="38"/>
      <c r="P173" s="38"/>
      <c r="Q173" s="38"/>
      <c r="R173" s="38"/>
      <c r="S173" s="38"/>
      <c r="T173" s="39"/>
      <c r="U173" s="39"/>
      <c r="V173" s="39"/>
      <c r="W173" s="39"/>
      <c r="X173" s="37"/>
      <c r="Y173" s="40"/>
      <c r="Z173" s="40"/>
      <c r="AA173" s="40"/>
      <c r="AB173" s="40"/>
    </row>
    <row r="174" spans="1:28" s="29" customFormat="1" ht="15" x14ac:dyDescent="0.2">
      <c r="A174" s="10">
        <v>15114</v>
      </c>
      <c r="B174" s="11">
        <v>41969</v>
      </c>
      <c r="C174" s="12">
        <v>10.780000000000001</v>
      </c>
      <c r="D174" s="12">
        <v>0.82</v>
      </c>
      <c r="E174" s="15" t="s">
        <v>11</v>
      </c>
      <c r="F174" s="21"/>
      <c r="G174" s="22"/>
      <c r="H174" s="10"/>
      <c r="I174" s="10"/>
      <c r="J174" s="4"/>
      <c r="K174" s="4"/>
      <c r="L174" s="4"/>
      <c r="M174" s="38"/>
      <c r="N174" s="38"/>
      <c r="O174" s="38"/>
      <c r="P174" s="38"/>
      <c r="Q174" s="38"/>
      <c r="R174" s="38"/>
      <c r="S174" s="38"/>
      <c r="T174" s="39"/>
      <c r="U174" s="39"/>
      <c r="V174" s="39"/>
      <c r="W174" s="39"/>
      <c r="X174" s="37"/>
      <c r="Y174" s="40"/>
      <c r="Z174" s="40"/>
      <c r="AA174" s="40"/>
      <c r="AB174" s="40"/>
    </row>
    <row r="175" spans="1:28" s="29" customFormat="1" ht="15" x14ac:dyDescent="0.2">
      <c r="A175" s="10">
        <v>15115</v>
      </c>
      <c r="B175" s="11">
        <v>41969</v>
      </c>
      <c r="C175" s="12">
        <v>11.95</v>
      </c>
      <c r="D175" s="12"/>
      <c r="E175" s="13" t="s">
        <v>8</v>
      </c>
      <c r="F175" s="18"/>
      <c r="G175" s="19"/>
      <c r="H175" s="12"/>
      <c r="I175" s="10"/>
      <c r="J175" s="4"/>
      <c r="K175" s="4"/>
      <c r="L175" s="4"/>
      <c r="M175" s="38"/>
      <c r="N175" s="38"/>
      <c r="O175" s="38"/>
      <c r="P175" s="38"/>
      <c r="Q175" s="38"/>
      <c r="R175" s="38"/>
      <c r="S175" s="38"/>
      <c r="T175" s="39"/>
      <c r="U175" s="39"/>
      <c r="V175" s="39"/>
      <c r="W175" s="39"/>
      <c r="X175" s="37"/>
      <c r="Y175" s="40"/>
      <c r="Z175" s="40"/>
      <c r="AA175" s="40"/>
      <c r="AB175" s="40"/>
    </row>
    <row r="176" spans="1:28" s="29" customFormat="1" ht="15" x14ac:dyDescent="0.2">
      <c r="A176" s="10">
        <v>15116</v>
      </c>
      <c r="B176" s="11">
        <v>41969</v>
      </c>
      <c r="C176" s="12">
        <v>257.64</v>
      </c>
      <c r="D176" s="12">
        <v>19.64</v>
      </c>
      <c r="E176" s="17"/>
      <c r="H176" s="12"/>
      <c r="I176" s="10"/>
      <c r="J176" s="4"/>
      <c r="K176" s="4"/>
      <c r="L176" s="4"/>
      <c r="M176" s="38"/>
      <c r="N176" s="38"/>
      <c r="O176" s="38"/>
      <c r="P176" s="38"/>
      <c r="Q176" s="38"/>
      <c r="R176" s="38"/>
      <c r="S176" s="38"/>
      <c r="T176" s="39"/>
      <c r="U176" s="39"/>
      <c r="V176" s="39"/>
      <c r="W176" s="39"/>
      <c r="X176" s="37"/>
      <c r="Y176" s="40"/>
      <c r="Z176" s="40"/>
      <c r="AA176" s="40"/>
      <c r="AB176" s="40"/>
    </row>
    <row r="177" spans="1:28" s="29" customFormat="1" ht="15" x14ac:dyDescent="0.2">
      <c r="A177" s="10">
        <v>15117</v>
      </c>
      <c r="B177" s="11">
        <v>41969</v>
      </c>
      <c r="C177" s="12">
        <v>124.49</v>
      </c>
      <c r="D177" s="12">
        <v>9.49</v>
      </c>
      <c r="E177" s="17"/>
      <c r="H177" s="12"/>
      <c r="I177" s="10"/>
      <c r="J177" s="4"/>
      <c r="K177" s="4"/>
      <c r="L177" s="4"/>
      <c r="M177" s="38"/>
      <c r="N177" s="38"/>
      <c r="O177" s="38"/>
      <c r="P177" s="38"/>
      <c r="Q177" s="38"/>
      <c r="R177" s="38"/>
      <c r="S177" s="38"/>
      <c r="T177" s="39"/>
      <c r="U177" s="39"/>
      <c r="V177" s="39"/>
      <c r="W177" s="39"/>
      <c r="X177" s="37"/>
      <c r="Y177" s="40"/>
      <c r="Z177" s="40"/>
      <c r="AA177" s="40"/>
      <c r="AB177" s="40"/>
    </row>
    <row r="178" spans="1:28" s="29" customFormat="1" ht="15" x14ac:dyDescent="0.2">
      <c r="A178" s="10">
        <v>15118</v>
      </c>
      <c r="B178" s="11">
        <v>41969</v>
      </c>
      <c r="C178" s="12">
        <v>14.7</v>
      </c>
      <c r="D178" s="12"/>
      <c r="E178" s="17"/>
      <c r="F178" s="18"/>
      <c r="G178" s="19"/>
      <c r="H178" s="12"/>
      <c r="I178" s="10"/>
      <c r="J178" s="4"/>
      <c r="K178" s="4"/>
      <c r="L178" s="4"/>
      <c r="M178" s="38"/>
      <c r="N178" s="38"/>
      <c r="O178" s="38"/>
      <c r="P178" s="38"/>
      <c r="Q178" s="38"/>
      <c r="R178" s="38"/>
      <c r="S178" s="38"/>
      <c r="T178" s="39"/>
      <c r="U178" s="39"/>
      <c r="V178" s="39"/>
      <c r="W178" s="39"/>
      <c r="X178" s="37"/>
      <c r="Y178" s="40"/>
      <c r="Z178" s="40"/>
      <c r="AA178" s="40"/>
      <c r="AB178" s="40"/>
    </row>
    <row r="179" spans="1:28" s="29" customFormat="1" ht="15" x14ac:dyDescent="0.2">
      <c r="A179" s="10">
        <v>15119</v>
      </c>
      <c r="B179" s="11">
        <v>41969</v>
      </c>
      <c r="C179" s="12">
        <v>30</v>
      </c>
      <c r="D179" s="12">
        <v>2.29</v>
      </c>
      <c r="E179" s="15" t="s">
        <v>7</v>
      </c>
      <c r="F179" s="20">
        <f>+C173+C174+C171+C179-2.29</f>
        <v>262.02</v>
      </c>
      <c r="G179" s="20">
        <v>256.41000000000003</v>
      </c>
      <c r="H179" s="10"/>
      <c r="I179" s="10"/>
      <c r="J179" s="4"/>
      <c r="K179" s="4"/>
      <c r="L179" s="4"/>
      <c r="M179" s="38"/>
      <c r="N179" s="38"/>
      <c r="O179" s="38"/>
      <c r="P179" s="38"/>
      <c r="Q179" s="38"/>
      <c r="R179" s="38"/>
      <c r="S179" s="38"/>
      <c r="T179" s="39"/>
      <c r="U179" s="39"/>
      <c r="V179" s="39"/>
      <c r="W179" s="39"/>
      <c r="X179" s="37"/>
      <c r="Y179" s="40"/>
      <c r="Z179" s="40"/>
      <c r="AA179" s="40"/>
      <c r="AB179" s="40"/>
    </row>
    <row r="180" spans="1:28" s="29" customFormat="1" ht="15" x14ac:dyDescent="0.2">
      <c r="A180" s="10">
        <v>15120</v>
      </c>
      <c r="B180" s="11">
        <v>41971</v>
      </c>
      <c r="C180" s="12">
        <v>11</v>
      </c>
      <c r="D180" s="12"/>
      <c r="E180" s="13" t="s">
        <v>65</v>
      </c>
      <c r="H180" s="12"/>
      <c r="I180" s="10"/>
      <c r="J180" s="4"/>
      <c r="K180" s="4"/>
      <c r="L180" s="4"/>
      <c r="M180" s="38"/>
      <c r="N180" s="38"/>
      <c r="O180" s="38"/>
      <c r="P180" s="38"/>
      <c r="Q180" s="38"/>
      <c r="R180" s="38"/>
      <c r="S180" s="38"/>
      <c r="T180" s="39"/>
      <c r="U180" s="39"/>
      <c r="V180" s="39"/>
      <c r="W180" s="39"/>
      <c r="X180" s="37"/>
      <c r="Y180" s="40"/>
      <c r="Z180" s="40"/>
      <c r="AA180" s="40"/>
      <c r="AB180" s="40"/>
    </row>
    <row r="181" spans="1:28" s="29" customFormat="1" ht="15" x14ac:dyDescent="0.2">
      <c r="A181" s="10">
        <v>15121</v>
      </c>
      <c r="B181" s="11">
        <v>41971</v>
      </c>
      <c r="C181" s="12">
        <v>40</v>
      </c>
      <c r="D181" s="12"/>
      <c r="E181" s="15" t="s">
        <v>7</v>
      </c>
      <c r="H181" s="10"/>
      <c r="I181" s="10"/>
      <c r="J181" s="4"/>
      <c r="K181" s="4"/>
      <c r="L181" s="4"/>
      <c r="M181" s="38"/>
      <c r="N181" s="38"/>
      <c r="O181" s="38"/>
      <c r="P181" s="38"/>
      <c r="Q181" s="38"/>
      <c r="R181" s="38"/>
      <c r="S181" s="38"/>
      <c r="T181" s="39"/>
      <c r="U181" s="39"/>
      <c r="V181" s="39"/>
      <c r="W181" s="39"/>
      <c r="X181" s="37"/>
      <c r="Y181" s="40"/>
      <c r="Z181" s="40"/>
      <c r="AA181" s="40"/>
      <c r="AB181" s="40"/>
    </row>
    <row r="182" spans="1:28" s="29" customFormat="1" ht="15" x14ac:dyDescent="0.2">
      <c r="A182" s="10">
        <v>15122</v>
      </c>
      <c r="B182" s="11">
        <v>41971</v>
      </c>
      <c r="C182" s="12">
        <v>8</v>
      </c>
      <c r="D182" s="12"/>
      <c r="E182" s="15" t="s">
        <v>25</v>
      </c>
      <c r="F182" s="21"/>
      <c r="G182" s="22"/>
      <c r="H182" s="10"/>
      <c r="I182" s="10"/>
      <c r="J182" s="4"/>
      <c r="K182" s="4"/>
      <c r="L182" s="4"/>
      <c r="M182" s="38"/>
      <c r="N182" s="38"/>
      <c r="O182" s="38"/>
      <c r="P182" s="38"/>
      <c r="Q182" s="38"/>
      <c r="R182" s="38"/>
      <c r="S182" s="38"/>
      <c r="T182" s="39"/>
      <c r="U182" s="39"/>
      <c r="V182" s="39"/>
      <c r="W182" s="39"/>
      <c r="X182" s="37"/>
      <c r="Y182" s="40"/>
      <c r="Z182" s="40"/>
      <c r="AA182" s="40"/>
      <c r="AB182" s="40"/>
    </row>
    <row r="183" spans="1:28" s="29" customFormat="1" ht="15" x14ac:dyDescent="0.2">
      <c r="A183" s="10">
        <v>15123</v>
      </c>
      <c r="B183" s="11">
        <v>41971</v>
      </c>
      <c r="C183" s="12">
        <v>20</v>
      </c>
      <c r="D183" s="12"/>
      <c r="E183" s="15" t="s">
        <v>7</v>
      </c>
      <c r="H183" s="10"/>
      <c r="I183" s="10"/>
      <c r="J183" s="4"/>
      <c r="K183" s="4"/>
      <c r="L183" s="4"/>
      <c r="M183" s="38"/>
      <c r="N183" s="38"/>
      <c r="O183" s="38"/>
      <c r="P183" s="38"/>
      <c r="Q183" s="38"/>
      <c r="R183" s="38"/>
      <c r="S183" s="38"/>
      <c r="T183" s="39"/>
      <c r="U183" s="39"/>
      <c r="V183" s="39"/>
      <c r="W183" s="39"/>
      <c r="X183" s="37"/>
      <c r="Y183" s="40"/>
      <c r="Z183" s="40"/>
      <c r="AA183" s="40"/>
      <c r="AB183" s="40"/>
    </row>
    <row r="184" spans="1:28" s="29" customFormat="1" ht="15" x14ac:dyDescent="0.2">
      <c r="A184" s="10">
        <v>15124</v>
      </c>
      <c r="B184" s="11">
        <v>41971</v>
      </c>
      <c r="C184" s="12">
        <v>30</v>
      </c>
      <c r="D184" s="12">
        <v>2.29</v>
      </c>
      <c r="E184" s="15"/>
      <c r="F184" s="21"/>
      <c r="G184" s="22"/>
      <c r="H184" s="10"/>
      <c r="I184" s="10"/>
      <c r="J184" s="4"/>
      <c r="K184" s="4"/>
      <c r="L184" s="4"/>
      <c r="M184" s="38"/>
      <c r="N184" s="38"/>
      <c r="O184" s="38"/>
      <c r="P184" s="38"/>
      <c r="Q184" s="38"/>
      <c r="R184" s="38"/>
      <c r="S184" s="38"/>
      <c r="T184" s="39"/>
      <c r="U184" s="39"/>
      <c r="V184" s="39"/>
      <c r="W184" s="39"/>
      <c r="X184" s="37"/>
      <c r="Y184" s="40"/>
      <c r="Z184" s="40"/>
      <c r="AA184" s="40"/>
      <c r="AB184" s="40"/>
    </row>
    <row r="185" spans="1:28" s="29" customFormat="1" ht="15" x14ac:dyDescent="0.2">
      <c r="A185" s="10">
        <v>15125</v>
      </c>
      <c r="B185" s="11">
        <v>41971</v>
      </c>
      <c r="C185" s="12">
        <v>26</v>
      </c>
      <c r="D185" s="12"/>
      <c r="E185" s="13" t="s">
        <v>8</v>
      </c>
      <c r="H185" s="12"/>
      <c r="I185" s="10"/>
      <c r="J185" s="4"/>
      <c r="K185" s="4"/>
      <c r="L185" s="4"/>
      <c r="M185" s="38"/>
      <c r="N185" s="38"/>
      <c r="O185" s="38"/>
      <c r="P185" s="38"/>
      <c r="Q185" s="38"/>
      <c r="R185" s="38"/>
      <c r="S185" s="38"/>
      <c r="T185" s="39"/>
      <c r="U185" s="39"/>
      <c r="V185" s="39"/>
      <c r="W185" s="39"/>
      <c r="X185" s="37"/>
      <c r="Y185" s="40"/>
      <c r="Z185" s="40"/>
      <c r="AA185" s="40"/>
      <c r="AB185" s="40"/>
    </row>
    <row r="186" spans="1:28" s="29" customFormat="1" ht="15" x14ac:dyDescent="0.2">
      <c r="A186" s="10">
        <v>15126</v>
      </c>
      <c r="B186" s="11">
        <v>41971</v>
      </c>
      <c r="C186" s="12">
        <v>2315.4699999999998</v>
      </c>
      <c r="D186" s="12">
        <v>176.47</v>
      </c>
      <c r="E186" s="15" t="s">
        <v>26</v>
      </c>
      <c r="F186" s="21"/>
      <c r="G186" s="22"/>
      <c r="H186" s="10"/>
      <c r="I186" s="10"/>
      <c r="J186" s="4"/>
      <c r="K186" s="4"/>
      <c r="L186" s="4"/>
      <c r="M186" s="38"/>
      <c r="N186" s="38"/>
      <c r="O186" s="38"/>
      <c r="P186" s="38"/>
      <c r="Q186" s="38"/>
      <c r="R186" s="38"/>
      <c r="S186" s="38"/>
      <c r="T186" s="39"/>
      <c r="U186" s="39"/>
      <c r="V186" s="39"/>
      <c r="W186" s="39"/>
      <c r="X186" s="37"/>
      <c r="Y186" s="40"/>
      <c r="Z186" s="40"/>
      <c r="AA186" s="40"/>
      <c r="AB186" s="40"/>
    </row>
    <row r="187" spans="1:28" s="29" customFormat="1" ht="15" x14ac:dyDescent="0.2">
      <c r="A187" s="10">
        <v>15127</v>
      </c>
      <c r="B187" s="11">
        <v>41971</v>
      </c>
      <c r="C187" s="12">
        <v>732.85</v>
      </c>
      <c r="D187" s="12">
        <v>55.85</v>
      </c>
      <c r="E187" s="15" t="s">
        <v>26</v>
      </c>
      <c r="F187" s="20">
        <f>97.26+C181+C183</f>
        <v>157.26</v>
      </c>
      <c r="G187" s="20">
        <v>155.77000000000001</v>
      </c>
      <c r="H187" s="10"/>
      <c r="I187" s="10"/>
      <c r="J187" s="4"/>
      <c r="K187" s="4"/>
      <c r="L187" s="4"/>
      <c r="M187" s="38"/>
      <c r="N187" s="38"/>
      <c r="O187" s="38"/>
      <c r="P187" s="38"/>
      <c r="Q187" s="38"/>
      <c r="R187" s="38"/>
      <c r="S187" s="38"/>
      <c r="T187" s="39"/>
      <c r="U187" s="39"/>
      <c r="V187" s="39"/>
      <c r="W187" s="39"/>
      <c r="X187" s="37"/>
      <c r="Y187" s="40"/>
      <c r="Z187" s="40"/>
      <c r="AA187" s="40"/>
      <c r="AB187" s="40"/>
    </row>
    <row r="188" spans="1:28" s="29" customFormat="1" ht="15" x14ac:dyDescent="0.2">
      <c r="A188" s="10">
        <v>15128</v>
      </c>
      <c r="B188" s="11">
        <v>41972</v>
      </c>
      <c r="C188" s="12">
        <v>8.9599999999999991</v>
      </c>
      <c r="D188" s="12">
        <v>0.68</v>
      </c>
      <c r="E188" s="17"/>
      <c r="F188" s="18"/>
      <c r="G188" s="19"/>
      <c r="H188" s="12"/>
      <c r="I188" s="10"/>
      <c r="J188" s="4"/>
      <c r="K188" s="4"/>
      <c r="L188" s="4"/>
      <c r="M188" s="38"/>
      <c r="N188" s="38"/>
      <c r="O188" s="38"/>
      <c r="P188" s="38"/>
      <c r="Q188" s="38"/>
      <c r="R188" s="38"/>
      <c r="S188" s="38"/>
      <c r="T188" s="39"/>
      <c r="U188" s="39"/>
      <c r="V188" s="39"/>
      <c r="W188" s="39"/>
      <c r="X188" s="37"/>
      <c r="Y188" s="40"/>
      <c r="Z188" s="40"/>
      <c r="AA188" s="40"/>
      <c r="AB188" s="40"/>
    </row>
    <row r="189" spans="1:28" s="29" customFormat="1" ht="15" x14ac:dyDescent="0.2">
      <c r="A189" s="10">
        <v>15129</v>
      </c>
      <c r="B189" s="11">
        <v>41972</v>
      </c>
      <c r="C189" s="12">
        <v>140</v>
      </c>
      <c r="D189" s="12"/>
      <c r="E189" s="13" t="s">
        <v>8</v>
      </c>
      <c r="H189" s="12"/>
      <c r="I189" s="10"/>
      <c r="J189" s="4"/>
      <c r="K189" s="4"/>
      <c r="L189" s="4"/>
      <c r="M189" s="38"/>
      <c r="N189" s="38"/>
      <c r="O189" s="38"/>
      <c r="P189" s="38"/>
      <c r="Q189" s="38"/>
      <c r="R189" s="38"/>
      <c r="S189" s="38"/>
      <c r="T189" s="39"/>
      <c r="U189" s="39"/>
      <c r="V189" s="39"/>
      <c r="W189" s="39"/>
      <c r="X189" s="37"/>
      <c r="Y189" s="40"/>
      <c r="Z189" s="40"/>
      <c r="AA189" s="40"/>
      <c r="AB189" s="40"/>
    </row>
    <row r="190" spans="1:28" s="29" customFormat="1" ht="15" x14ac:dyDescent="0.2">
      <c r="A190" s="10">
        <v>15130</v>
      </c>
      <c r="B190" s="11">
        <v>41972</v>
      </c>
      <c r="C190" s="12">
        <v>7.5200000000000005</v>
      </c>
      <c r="D190" s="12">
        <v>0.56999999999999995</v>
      </c>
      <c r="E190" s="17"/>
      <c r="F190" s="18"/>
      <c r="G190" s="19"/>
      <c r="H190" s="12"/>
      <c r="I190" s="10"/>
      <c r="J190" s="4"/>
      <c r="K190" s="4"/>
      <c r="L190" s="4"/>
      <c r="M190" s="38"/>
      <c r="N190" s="38"/>
      <c r="O190" s="38"/>
      <c r="P190" s="38"/>
      <c r="Q190" s="38"/>
      <c r="R190" s="38"/>
      <c r="S190" s="38"/>
      <c r="T190" s="39"/>
      <c r="U190" s="39"/>
      <c r="V190" s="39"/>
      <c r="W190" s="39"/>
      <c r="X190" s="37"/>
      <c r="Y190" s="40"/>
      <c r="Z190" s="40"/>
      <c r="AA190" s="40"/>
      <c r="AB190" s="40"/>
    </row>
    <row r="191" spans="1:28" s="29" customFormat="1" ht="15" x14ac:dyDescent="0.2">
      <c r="A191" s="10">
        <v>15131</v>
      </c>
      <c r="B191" s="11">
        <v>41972</v>
      </c>
      <c r="C191" s="12">
        <v>167.79</v>
      </c>
      <c r="D191" s="12">
        <v>12.79</v>
      </c>
      <c r="E191" s="13" t="s">
        <v>70</v>
      </c>
      <c r="H191" s="12"/>
      <c r="I191" s="10"/>
      <c r="J191" s="4"/>
      <c r="K191" s="4"/>
      <c r="L191" s="4"/>
      <c r="M191" s="38"/>
      <c r="N191" s="38"/>
      <c r="O191" s="38"/>
      <c r="P191" s="38"/>
      <c r="Q191" s="38"/>
      <c r="R191" s="38"/>
      <c r="S191" s="38"/>
      <c r="T191" s="39"/>
      <c r="U191" s="39"/>
      <c r="V191" s="39"/>
      <c r="W191" s="39"/>
      <c r="X191" s="37"/>
      <c r="Y191" s="40"/>
      <c r="Z191" s="40"/>
      <c r="AA191" s="40"/>
      <c r="AB191" s="40"/>
    </row>
    <row r="192" spans="1:28" s="29" customFormat="1" ht="15" x14ac:dyDescent="0.2">
      <c r="A192" s="10">
        <v>15132</v>
      </c>
      <c r="B192" s="11">
        <v>41972</v>
      </c>
      <c r="C192" s="12">
        <v>24.84</v>
      </c>
      <c r="D192" s="12">
        <v>1.89</v>
      </c>
      <c r="E192" s="17"/>
      <c r="F192" s="18"/>
      <c r="G192" s="19"/>
      <c r="H192" s="12"/>
      <c r="I192" s="10"/>
      <c r="J192" s="4"/>
      <c r="K192" s="4"/>
      <c r="L192" s="4"/>
      <c r="M192" s="38"/>
      <c r="N192" s="38"/>
      <c r="O192" s="38"/>
      <c r="P192" s="38"/>
      <c r="Q192" s="38"/>
      <c r="R192" s="38"/>
      <c r="S192" s="38"/>
      <c r="T192" s="39"/>
      <c r="U192" s="39"/>
      <c r="V192" s="39"/>
      <c r="W192" s="39"/>
      <c r="X192" s="37"/>
      <c r="Y192" s="40"/>
      <c r="Z192" s="40"/>
      <c r="AA192" s="40"/>
      <c r="AB192" s="40"/>
    </row>
    <row r="193" spans="1:28" s="29" customFormat="1" ht="15" x14ac:dyDescent="0.2">
      <c r="A193" s="10">
        <v>15133</v>
      </c>
      <c r="B193" s="11">
        <v>41972</v>
      </c>
      <c r="C193" s="12">
        <v>29.23</v>
      </c>
      <c r="D193" s="12">
        <v>2.23</v>
      </c>
      <c r="E193" s="15" t="s">
        <v>11</v>
      </c>
      <c r="H193" s="10"/>
      <c r="I193" s="10"/>
      <c r="J193" s="4"/>
      <c r="K193" s="4"/>
      <c r="L193" s="4"/>
      <c r="M193" s="38"/>
      <c r="N193" s="38"/>
      <c r="O193" s="38"/>
      <c r="P193" s="38"/>
      <c r="Q193" s="38"/>
      <c r="R193" s="38"/>
      <c r="S193" s="38"/>
      <c r="T193" s="39"/>
      <c r="U193" s="39"/>
      <c r="V193" s="39"/>
      <c r="W193" s="39"/>
      <c r="X193" s="37"/>
      <c r="Y193" s="40"/>
      <c r="Z193" s="40"/>
      <c r="AA193" s="40"/>
      <c r="AB193" s="40"/>
    </row>
    <row r="194" spans="1:28" s="29" customFormat="1" ht="15" x14ac:dyDescent="0.2">
      <c r="A194" s="10">
        <v>15134</v>
      </c>
      <c r="B194" s="11">
        <v>41972</v>
      </c>
      <c r="C194" s="12">
        <v>290.11</v>
      </c>
      <c r="D194" s="12">
        <v>22.11</v>
      </c>
      <c r="E194" s="15" t="s">
        <v>11</v>
      </c>
      <c r="F194" s="21"/>
      <c r="G194" s="22"/>
      <c r="H194" s="10"/>
      <c r="I194" s="10"/>
      <c r="J194" s="4"/>
      <c r="K194" s="4"/>
      <c r="L194" s="4"/>
      <c r="M194" s="38"/>
      <c r="N194" s="38"/>
      <c r="O194" s="38"/>
      <c r="P194" s="38"/>
      <c r="Q194" s="38"/>
      <c r="R194" s="38"/>
      <c r="S194" s="38"/>
      <c r="T194" s="39"/>
      <c r="U194" s="39"/>
      <c r="V194" s="39"/>
      <c r="W194" s="39"/>
      <c r="X194" s="37"/>
      <c r="Y194" s="40"/>
      <c r="Z194" s="40"/>
      <c r="AA194" s="40"/>
      <c r="AB194" s="40"/>
    </row>
    <row r="195" spans="1:28" s="29" customFormat="1" ht="15" x14ac:dyDescent="0.2">
      <c r="A195" s="10">
        <v>15135</v>
      </c>
      <c r="B195" s="11">
        <v>41972</v>
      </c>
      <c r="C195" s="12">
        <v>86.6</v>
      </c>
      <c r="D195" s="12">
        <v>6.6</v>
      </c>
      <c r="E195" s="15" t="s">
        <v>7</v>
      </c>
      <c r="H195" s="10"/>
      <c r="I195" s="10"/>
      <c r="J195" s="4"/>
      <c r="K195" s="4"/>
      <c r="L195" s="4"/>
      <c r="M195" s="38"/>
      <c r="N195" s="38"/>
      <c r="O195" s="38"/>
      <c r="P195" s="38"/>
      <c r="Q195" s="38"/>
      <c r="R195" s="38"/>
      <c r="S195" s="38"/>
      <c r="T195" s="39"/>
      <c r="U195" s="39"/>
      <c r="V195" s="39"/>
      <c r="W195" s="39"/>
      <c r="X195" s="37"/>
      <c r="Y195" s="40"/>
      <c r="Z195" s="40"/>
      <c r="AA195" s="40"/>
      <c r="AB195" s="40"/>
    </row>
    <row r="196" spans="1:28" s="29" customFormat="1" ht="15" x14ac:dyDescent="0.2">
      <c r="A196" s="10">
        <v>15136</v>
      </c>
      <c r="B196" s="11">
        <v>41972</v>
      </c>
      <c r="C196" s="12">
        <v>20.57</v>
      </c>
      <c r="D196" s="12">
        <v>1.57</v>
      </c>
      <c r="E196" s="17"/>
      <c r="F196" s="20">
        <f>86.49+C193+C194+C195</f>
        <v>492.43000000000006</v>
      </c>
      <c r="G196" s="20">
        <v>488.55</v>
      </c>
      <c r="H196" s="12"/>
      <c r="I196" s="10"/>
      <c r="J196" s="4"/>
      <c r="K196" s="4"/>
      <c r="L196" s="4"/>
      <c r="M196" s="38"/>
      <c r="N196" s="38"/>
      <c r="O196" s="38"/>
      <c r="P196" s="38"/>
      <c r="Q196" s="38"/>
      <c r="R196" s="38"/>
      <c r="S196" s="38"/>
      <c r="T196" s="39"/>
      <c r="U196" s="39"/>
      <c r="V196" s="39"/>
      <c r="W196" s="39"/>
      <c r="X196" s="37"/>
      <c r="Y196" s="40"/>
      <c r="Z196" s="40"/>
      <c r="AA196" s="40"/>
      <c r="AB196" s="40"/>
    </row>
    <row r="197" spans="1:28" x14ac:dyDescent="0.2">
      <c r="E197" s="23"/>
    </row>
    <row r="198" spans="1:28" x14ac:dyDescent="0.2">
      <c r="E198" s="26"/>
      <c r="I198" s="5"/>
      <c r="J198" s="27"/>
      <c r="L198" s="28"/>
    </row>
    <row r="199" spans="1:28" x14ac:dyDescent="0.2">
      <c r="E199" s="26"/>
      <c r="I199" s="5"/>
      <c r="J199" s="27"/>
      <c r="L199" s="28"/>
    </row>
    <row r="200" spans="1:28" x14ac:dyDescent="0.2">
      <c r="E200" s="26"/>
      <c r="I200" s="5"/>
      <c r="J200" s="27"/>
      <c r="L200" s="28"/>
    </row>
    <row r="201" spans="1:28" x14ac:dyDescent="0.2">
      <c r="E201" s="26"/>
      <c r="I201" s="5"/>
      <c r="J201" s="27"/>
      <c r="L201" s="28"/>
    </row>
    <row r="202" spans="1:28" x14ac:dyDescent="0.2">
      <c r="E202" s="26"/>
      <c r="I202" s="5"/>
      <c r="J202" s="27"/>
      <c r="L202" s="28"/>
    </row>
    <row r="203" spans="1:28" x14ac:dyDescent="0.2">
      <c r="E203" s="26"/>
      <c r="I203" s="5"/>
      <c r="J203" s="27"/>
      <c r="L203" s="28"/>
    </row>
    <row r="204" spans="1:28" x14ac:dyDescent="0.2">
      <c r="E204" s="26"/>
      <c r="I204" s="5"/>
      <c r="J204" s="27"/>
      <c r="K204" s="27"/>
      <c r="L204" s="25"/>
    </row>
    <row r="205" spans="1:28" x14ac:dyDescent="0.2">
      <c r="E205" s="26"/>
      <c r="I205" s="5"/>
      <c r="J205" s="27"/>
      <c r="L205" s="28"/>
    </row>
    <row r="206" spans="1:28" x14ac:dyDescent="0.2">
      <c r="E206" s="26"/>
      <c r="I206" s="5"/>
      <c r="J206" s="27"/>
      <c r="L206" s="28"/>
    </row>
    <row r="207" spans="1:28" x14ac:dyDescent="0.2">
      <c r="E207" s="26"/>
      <c r="I207" s="5"/>
      <c r="J207" s="27"/>
      <c r="L207" s="28"/>
    </row>
    <row r="208" spans="1:28" x14ac:dyDescent="0.2">
      <c r="E208" s="26"/>
      <c r="I208" s="5"/>
      <c r="J208" s="27"/>
      <c r="L208" s="28"/>
    </row>
    <row r="209" spans="5:12" x14ac:dyDescent="0.2">
      <c r="E209" s="26"/>
      <c r="I209" s="5"/>
      <c r="J209" s="27"/>
      <c r="L209" s="28"/>
    </row>
    <row r="210" spans="5:12" x14ac:dyDescent="0.2">
      <c r="E210" s="26"/>
      <c r="I210" s="5"/>
      <c r="J210" s="27"/>
      <c r="L210" s="28"/>
    </row>
    <row r="211" spans="5:12" x14ac:dyDescent="0.2">
      <c r="I211" s="5"/>
      <c r="J211" s="27"/>
      <c r="K211" s="27"/>
      <c r="L211" s="25"/>
    </row>
    <row r="213" spans="5:12" x14ac:dyDescent="0.2">
      <c r="E213" s="26"/>
    </row>
    <row r="214" spans="5:12" x14ac:dyDescent="0.2">
      <c r="E214" s="26"/>
    </row>
    <row r="215" spans="5:12" x14ac:dyDescent="0.2">
      <c r="E215" s="26"/>
    </row>
    <row r="216" spans="5:12" x14ac:dyDescent="0.2">
      <c r="E216" s="26"/>
    </row>
    <row r="217" spans="5:12" x14ac:dyDescent="0.2">
      <c r="E217" s="26"/>
    </row>
    <row r="218" spans="5:12" x14ac:dyDescent="0.2">
      <c r="E218" s="26"/>
    </row>
    <row r="219" spans="5:12" x14ac:dyDescent="0.2">
      <c r="E219" s="26"/>
    </row>
    <row r="220" spans="5:12" x14ac:dyDescent="0.2">
      <c r="E220" s="26"/>
    </row>
    <row r="221" spans="5:12" x14ac:dyDescent="0.2">
      <c r="E221" s="26"/>
    </row>
    <row r="222" spans="5:12" x14ac:dyDescent="0.2">
      <c r="E222" s="26"/>
    </row>
    <row r="223" spans="5:12" x14ac:dyDescent="0.2">
      <c r="E223" s="26"/>
    </row>
    <row r="224" spans="5:12" x14ac:dyDescent="0.2">
      <c r="E224" s="26"/>
    </row>
    <row r="225" spans="5:5" x14ac:dyDescent="0.2">
      <c r="E225" s="26"/>
    </row>
    <row r="226" spans="5:5" x14ac:dyDescent="0.2">
      <c r="E226" s="26"/>
    </row>
    <row r="227" spans="5:5" x14ac:dyDescent="0.2">
      <c r="E227" s="26"/>
    </row>
    <row r="228" spans="5:5" x14ac:dyDescent="0.2">
      <c r="E228" s="26"/>
    </row>
    <row r="229" spans="5:5" x14ac:dyDescent="0.2">
      <c r="E229" s="26"/>
    </row>
    <row r="230" spans="5:5" x14ac:dyDescent="0.2">
      <c r="E230" s="26"/>
    </row>
    <row r="231" spans="5:5" x14ac:dyDescent="0.2">
      <c r="E231" s="26"/>
    </row>
    <row r="232" spans="5:5" x14ac:dyDescent="0.2">
      <c r="E232" s="26"/>
    </row>
    <row r="233" spans="5:5" x14ac:dyDescent="0.2">
      <c r="E233" s="26"/>
    </row>
    <row r="234" spans="5:5" x14ac:dyDescent="0.2">
      <c r="E234" s="26"/>
    </row>
    <row r="235" spans="5:5" x14ac:dyDescent="0.2">
      <c r="E235" s="26"/>
    </row>
    <row r="236" spans="5:5" x14ac:dyDescent="0.2">
      <c r="E236" s="26"/>
    </row>
    <row r="237" spans="5:5" x14ac:dyDescent="0.2">
      <c r="E237" s="26"/>
    </row>
    <row r="238" spans="5:5" x14ac:dyDescent="0.2">
      <c r="E238" s="26"/>
    </row>
    <row r="239" spans="5:5" x14ac:dyDescent="0.2">
      <c r="E239" s="26"/>
    </row>
    <row r="240" spans="5:5" x14ac:dyDescent="0.2">
      <c r="E240" s="26"/>
    </row>
    <row r="241" spans="5:5" x14ac:dyDescent="0.2">
      <c r="E241" s="26"/>
    </row>
    <row r="242" spans="5:5" x14ac:dyDescent="0.2">
      <c r="E242" s="26"/>
    </row>
    <row r="243" spans="5:5" x14ac:dyDescent="0.2">
      <c r="E243" s="26"/>
    </row>
    <row r="244" spans="5:5" x14ac:dyDescent="0.2">
      <c r="E244" s="26"/>
    </row>
    <row r="245" spans="5:5" x14ac:dyDescent="0.2">
      <c r="E245" s="26"/>
    </row>
    <row r="246" spans="5:5" x14ac:dyDescent="0.2">
      <c r="E246" s="26"/>
    </row>
    <row r="247" spans="5:5" x14ac:dyDescent="0.2">
      <c r="E247" s="26"/>
    </row>
    <row r="248" spans="5:5" x14ac:dyDescent="0.2">
      <c r="E248" s="26"/>
    </row>
    <row r="249" spans="5:5" x14ac:dyDescent="0.2">
      <c r="E249" s="26"/>
    </row>
    <row r="250" spans="5:5" x14ac:dyDescent="0.2">
      <c r="E250" s="26"/>
    </row>
    <row r="251" spans="5:5" x14ac:dyDescent="0.2">
      <c r="E251" s="26"/>
    </row>
    <row r="252" spans="5:5" x14ac:dyDescent="0.2">
      <c r="E252" s="26"/>
    </row>
    <row r="253" spans="5:5" x14ac:dyDescent="0.2">
      <c r="E253" s="26"/>
    </row>
    <row r="254" spans="5:5" x14ac:dyDescent="0.2">
      <c r="E254" s="26"/>
    </row>
    <row r="255" spans="5:5" x14ac:dyDescent="0.2">
      <c r="E255" s="26"/>
    </row>
    <row r="256" spans="5:5" x14ac:dyDescent="0.2">
      <c r="E256" s="26"/>
    </row>
    <row r="257" spans="5:5" x14ac:dyDescent="0.2">
      <c r="E257" s="26"/>
    </row>
    <row r="258" spans="5:5" x14ac:dyDescent="0.2">
      <c r="E258" s="26"/>
    </row>
    <row r="259" spans="5:5" x14ac:dyDescent="0.2">
      <c r="E259" s="26"/>
    </row>
    <row r="260" spans="5:5" x14ac:dyDescent="0.2">
      <c r="E260" s="26"/>
    </row>
    <row r="261" spans="5:5" x14ac:dyDescent="0.2">
      <c r="E261" s="26"/>
    </row>
    <row r="262" spans="5:5" x14ac:dyDescent="0.2">
      <c r="E262" s="26"/>
    </row>
    <row r="263" spans="5:5" x14ac:dyDescent="0.2">
      <c r="E263" s="26"/>
    </row>
    <row r="264" spans="5:5" x14ac:dyDescent="0.2">
      <c r="E264" s="26"/>
    </row>
    <row r="265" spans="5:5" x14ac:dyDescent="0.2">
      <c r="E265" s="26"/>
    </row>
    <row r="266" spans="5:5" x14ac:dyDescent="0.2">
      <c r="E266" s="26"/>
    </row>
    <row r="267" spans="5:5" x14ac:dyDescent="0.2">
      <c r="E267" s="26"/>
    </row>
    <row r="268" spans="5:5" x14ac:dyDescent="0.2">
      <c r="E268" s="26"/>
    </row>
    <row r="269" spans="5:5" x14ac:dyDescent="0.2">
      <c r="E269" s="26"/>
    </row>
    <row r="270" spans="5:5" x14ac:dyDescent="0.2">
      <c r="E270" s="26"/>
    </row>
    <row r="271" spans="5:5" x14ac:dyDescent="0.2">
      <c r="E271" s="26"/>
    </row>
    <row r="272" spans="5:5" x14ac:dyDescent="0.2">
      <c r="E272" s="26"/>
    </row>
    <row r="273" spans="5:5" x14ac:dyDescent="0.2">
      <c r="E273" s="26"/>
    </row>
    <row r="274" spans="5:5" x14ac:dyDescent="0.2">
      <c r="E274" s="26"/>
    </row>
    <row r="275" spans="5:5" x14ac:dyDescent="0.2">
      <c r="E275" s="26"/>
    </row>
    <row r="276" spans="5:5" x14ac:dyDescent="0.2">
      <c r="E276" s="26"/>
    </row>
    <row r="277" spans="5:5" x14ac:dyDescent="0.2">
      <c r="E277" s="26"/>
    </row>
    <row r="278" spans="5:5" x14ac:dyDescent="0.2">
      <c r="E278" s="26"/>
    </row>
    <row r="279" spans="5:5" x14ac:dyDescent="0.2">
      <c r="E279" s="26"/>
    </row>
    <row r="280" spans="5:5" x14ac:dyDescent="0.2">
      <c r="E280" s="26"/>
    </row>
    <row r="281" spans="5:5" x14ac:dyDescent="0.2">
      <c r="E281" s="26"/>
    </row>
    <row r="282" spans="5:5" x14ac:dyDescent="0.2">
      <c r="E282" s="26"/>
    </row>
    <row r="283" spans="5:5" x14ac:dyDescent="0.2">
      <c r="E283" s="26"/>
    </row>
    <row r="284" spans="5:5" x14ac:dyDescent="0.2">
      <c r="E284" s="26"/>
    </row>
    <row r="285" spans="5:5" x14ac:dyDescent="0.2">
      <c r="E285" s="26"/>
    </row>
    <row r="286" spans="5:5" x14ac:dyDescent="0.2">
      <c r="E286" s="26"/>
    </row>
    <row r="287" spans="5:5" x14ac:dyDescent="0.2">
      <c r="E287" s="26"/>
    </row>
    <row r="288" spans="5:5" x14ac:dyDescent="0.2">
      <c r="E288" s="26"/>
    </row>
    <row r="289" spans="5:5" x14ac:dyDescent="0.2">
      <c r="E289" s="26"/>
    </row>
    <row r="290" spans="5:5" x14ac:dyDescent="0.2">
      <c r="E290" s="26"/>
    </row>
    <row r="291" spans="5:5" x14ac:dyDescent="0.2">
      <c r="E291" s="26"/>
    </row>
    <row r="292" spans="5:5" x14ac:dyDescent="0.2">
      <c r="E292" s="26"/>
    </row>
    <row r="293" spans="5:5" x14ac:dyDescent="0.2">
      <c r="E293" s="26"/>
    </row>
    <row r="294" spans="5:5" x14ac:dyDescent="0.2">
      <c r="E294" s="26"/>
    </row>
    <row r="295" spans="5:5" x14ac:dyDescent="0.2">
      <c r="E295" s="26"/>
    </row>
    <row r="296" spans="5:5" x14ac:dyDescent="0.2">
      <c r="E296" s="26"/>
    </row>
    <row r="297" spans="5:5" x14ac:dyDescent="0.2">
      <c r="E297" s="26"/>
    </row>
    <row r="298" spans="5:5" x14ac:dyDescent="0.2">
      <c r="E298" s="26"/>
    </row>
    <row r="299" spans="5:5" x14ac:dyDescent="0.2">
      <c r="E299" s="26"/>
    </row>
    <row r="300" spans="5:5" x14ac:dyDescent="0.2">
      <c r="E300" s="26"/>
    </row>
    <row r="301" spans="5:5" x14ac:dyDescent="0.2">
      <c r="E301" s="26"/>
    </row>
    <row r="302" spans="5:5" x14ac:dyDescent="0.2">
      <c r="E302" s="26"/>
    </row>
    <row r="303" spans="5:5" x14ac:dyDescent="0.2">
      <c r="E303" s="26"/>
    </row>
    <row r="304" spans="5:5" x14ac:dyDescent="0.2">
      <c r="E304" s="26"/>
    </row>
    <row r="305" spans="5:5" x14ac:dyDescent="0.2">
      <c r="E305" s="26"/>
    </row>
    <row r="306" spans="5:5" x14ac:dyDescent="0.2">
      <c r="E306" s="26"/>
    </row>
    <row r="307" spans="5:5" x14ac:dyDescent="0.2">
      <c r="E307" s="26"/>
    </row>
    <row r="308" spans="5:5" x14ac:dyDescent="0.2">
      <c r="E308" s="26"/>
    </row>
    <row r="309" spans="5:5" x14ac:dyDescent="0.2">
      <c r="E309" s="26"/>
    </row>
    <row r="310" spans="5:5" x14ac:dyDescent="0.2">
      <c r="E310" s="26"/>
    </row>
    <row r="311" spans="5:5" x14ac:dyDescent="0.2">
      <c r="E311" s="26"/>
    </row>
    <row r="312" spans="5:5" x14ac:dyDescent="0.2">
      <c r="E312" s="26"/>
    </row>
    <row r="313" spans="5:5" x14ac:dyDescent="0.2">
      <c r="E313" s="26"/>
    </row>
    <row r="314" spans="5:5" x14ac:dyDescent="0.2">
      <c r="E314" s="26"/>
    </row>
    <row r="315" spans="5:5" x14ac:dyDescent="0.2">
      <c r="E315" s="26"/>
    </row>
    <row r="316" spans="5:5" x14ac:dyDescent="0.2">
      <c r="E316" s="26"/>
    </row>
    <row r="317" spans="5:5" x14ac:dyDescent="0.2">
      <c r="E317" s="26"/>
    </row>
    <row r="318" spans="5:5" x14ac:dyDescent="0.2">
      <c r="E318" s="26"/>
    </row>
    <row r="319" spans="5:5" x14ac:dyDescent="0.2">
      <c r="E319" s="26"/>
    </row>
    <row r="320" spans="5:5" x14ac:dyDescent="0.2">
      <c r="E320" s="26"/>
    </row>
    <row r="321" spans="5:5" x14ac:dyDescent="0.2">
      <c r="E321" s="26"/>
    </row>
    <row r="322" spans="5:5" x14ac:dyDescent="0.2">
      <c r="E322" s="26"/>
    </row>
    <row r="323" spans="5:5" x14ac:dyDescent="0.2">
      <c r="E323" s="26"/>
    </row>
    <row r="324" spans="5:5" x14ac:dyDescent="0.2">
      <c r="E324" s="26"/>
    </row>
    <row r="325" spans="5:5" x14ac:dyDescent="0.2">
      <c r="E325" s="26"/>
    </row>
    <row r="326" spans="5:5" x14ac:dyDescent="0.2">
      <c r="E326" s="26"/>
    </row>
    <row r="327" spans="5:5" x14ac:dyDescent="0.2">
      <c r="E327" s="26"/>
    </row>
    <row r="328" spans="5:5" x14ac:dyDescent="0.2">
      <c r="E328" s="26"/>
    </row>
    <row r="329" spans="5:5" x14ac:dyDescent="0.2">
      <c r="E329" s="26"/>
    </row>
    <row r="330" spans="5:5" x14ac:dyDescent="0.2">
      <c r="E330" s="26"/>
    </row>
    <row r="331" spans="5:5" x14ac:dyDescent="0.2">
      <c r="E331" s="26"/>
    </row>
    <row r="332" spans="5:5" x14ac:dyDescent="0.2">
      <c r="E332" s="26"/>
    </row>
    <row r="333" spans="5:5" x14ac:dyDescent="0.2">
      <c r="E333" s="26"/>
    </row>
    <row r="334" spans="5:5" x14ac:dyDescent="0.2">
      <c r="E334" s="26"/>
    </row>
    <row r="335" spans="5:5" x14ac:dyDescent="0.2">
      <c r="E335" s="26"/>
    </row>
    <row r="336" spans="5:5" x14ac:dyDescent="0.2">
      <c r="E336" s="26"/>
    </row>
    <row r="337" spans="5:5" x14ac:dyDescent="0.2">
      <c r="E337" s="26"/>
    </row>
    <row r="338" spans="5:5" x14ac:dyDescent="0.2">
      <c r="E338" s="26"/>
    </row>
    <row r="339" spans="5:5" x14ac:dyDescent="0.2">
      <c r="E339" s="26"/>
    </row>
    <row r="340" spans="5:5" x14ac:dyDescent="0.2">
      <c r="E340" s="26"/>
    </row>
    <row r="341" spans="5:5" x14ac:dyDescent="0.2">
      <c r="E341" s="26"/>
    </row>
    <row r="342" spans="5:5" x14ac:dyDescent="0.2">
      <c r="E342" s="26"/>
    </row>
    <row r="343" spans="5:5" x14ac:dyDescent="0.2">
      <c r="E343" s="26"/>
    </row>
    <row r="344" spans="5:5" x14ac:dyDescent="0.2">
      <c r="E344" s="26"/>
    </row>
    <row r="345" spans="5:5" x14ac:dyDescent="0.2">
      <c r="E345" s="26"/>
    </row>
    <row r="346" spans="5:5" x14ac:dyDescent="0.2">
      <c r="E346" s="26"/>
    </row>
    <row r="347" spans="5:5" x14ac:dyDescent="0.2">
      <c r="E347" s="26"/>
    </row>
    <row r="348" spans="5:5" x14ac:dyDescent="0.2">
      <c r="E348" s="26"/>
    </row>
    <row r="349" spans="5:5" x14ac:dyDescent="0.2">
      <c r="E349" s="26"/>
    </row>
    <row r="350" spans="5:5" x14ac:dyDescent="0.2">
      <c r="E350" s="26"/>
    </row>
    <row r="351" spans="5:5" x14ac:dyDescent="0.2">
      <c r="E351" s="26"/>
    </row>
    <row r="352" spans="5:5" x14ac:dyDescent="0.2">
      <c r="E352" s="26"/>
    </row>
    <row r="353" spans="5:5" x14ac:dyDescent="0.2">
      <c r="E353" s="26"/>
    </row>
    <row r="354" spans="5:5" x14ac:dyDescent="0.2">
      <c r="E354" s="26"/>
    </row>
    <row r="355" spans="5:5" x14ac:dyDescent="0.2">
      <c r="E355" s="26"/>
    </row>
    <row r="356" spans="5:5" x14ac:dyDescent="0.2">
      <c r="E356" s="26"/>
    </row>
    <row r="357" spans="5:5" x14ac:dyDescent="0.2">
      <c r="E357" s="26"/>
    </row>
    <row r="358" spans="5:5" x14ac:dyDescent="0.2">
      <c r="E358" s="26"/>
    </row>
    <row r="359" spans="5:5" x14ac:dyDescent="0.2">
      <c r="E359" s="26"/>
    </row>
    <row r="360" spans="5:5" x14ac:dyDescent="0.2">
      <c r="E360" s="26"/>
    </row>
    <row r="361" spans="5:5" x14ac:dyDescent="0.2">
      <c r="E361" s="26"/>
    </row>
    <row r="362" spans="5:5" x14ac:dyDescent="0.2">
      <c r="E362" s="26"/>
    </row>
    <row r="363" spans="5:5" x14ac:dyDescent="0.2">
      <c r="E363" s="26"/>
    </row>
    <row r="364" spans="5:5" x14ac:dyDescent="0.2">
      <c r="E364" s="26"/>
    </row>
    <row r="365" spans="5:5" x14ac:dyDescent="0.2">
      <c r="E365" s="26"/>
    </row>
    <row r="366" spans="5:5" x14ac:dyDescent="0.2">
      <c r="E366" s="26"/>
    </row>
    <row r="367" spans="5:5" x14ac:dyDescent="0.2">
      <c r="E367" s="26"/>
    </row>
    <row r="368" spans="5:5" x14ac:dyDescent="0.2">
      <c r="E368" s="26"/>
    </row>
    <row r="369" spans="5:5" x14ac:dyDescent="0.2">
      <c r="E369" s="26"/>
    </row>
    <row r="370" spans="5:5" x14ac:dyDescent="0.2">
      <c r="E370" s="26"/>
    </row>
    <row r="371" spans="5:5" x14ac:dyDescent="0.2">
      <c r="E371" s="26"/>
    </row>
    <row r="372" spans="5:5" x14ac:dyDescent="0.2">
      <c r="E372" s="26"/>
    </row>
    <row r="373" spans="5:5" x14ac:dyDescent="0.2">
      <c r="E373" s="26"/>
    </row>
    <row r="374" spans="5:5" x14ac:dyDescent="0.2">
      <c r="E374" s="26"/>
    </row>
    <row r="375" spans="5:5" x14ac:dyDescent="0.2">
      <c r="E375" s="26"/>
    </row>
    <row r="376" spans="5:5" x14ac:dyDescent="0.2">
      <c r="E376" s="26"/>
    </row>
    <row r="377" spans="5:5" x14ac:dyDescent="0.2">
      <c r="E377" s="26"/>
    </row>
    <row r="378" spans="5:5" x14ac:dyDescent="0.2">
      <c r="E378" s="26"/>
    </row>
    <row r="379" spans="5:5" x14ac:dyDescent="0.2">
      <c r="E379" s="26"/>
    </row>
    <row r="380" spans="5:5" x14ac:dyDescent="0.2">
      <c r="E380" s="26"/>
    </row>
    <row r="381" spans="5:5" x14ac:dyDescent="0.2">
      <c r="E381" s="26"/>
    </row>
    <row r="382" spans="5:5" x14ac:dyDescent="0.2">
      <c r="E382" s="26"/>
    </row>
    <row r="383" spans="5:5" x14ac:dyDescent="0.2">
      <c r="E383" s="26"/>
    </row>
    <row r="384" spans="5:5" x14ac:dyDescent="0.2">
      <c r="E384" s="26"/>
    </row>
    <row r="385" spans="5:5" x14ac:dyDescent="0.2">
      <c r="E385" s="26"/>
    </row>
    <row r="386" spans="5:5" x14ac:dyDescent="0.2">
      <c r="E386" s="26"/>
    </row>
    <row r="387" spans="5:5" x14ac:dyDescent="0.2">
      <c r="E387" s="26"/>
    </row>
    <row r="388" spans="5:5" x14ac:dyDescent="0.2">
      <c r="E388" s="26"/>
    </row>
    <row r="389" spans="5:5" x14ac:dyDescent="0.2">
      <c r="E389" s="26"/>
    </row>
    <row r="390" spans="5:5" x14ac:dyDescent="0.2">
      <c r="E390" s="26"/>
    </row>
    <row r="391" spans="5:5" x14ac:dyDescent="0.2">
      <c r="E391" s="26"/>
    </row>
    <row r="392" spans="5:5" x14ac:dyDescent="0.2">
      <c r="E392" s="26"/>
    </row>
    <row r="393" spans="5:5" x14ac:dyDescent="0.2">
      <c r="E393" s="26"/>
    </row>
    <row r="394" spans="5:5" x14ac:dyDescent="0.2">
      <c r="E394" s="26"/>
    </row>
    <row r="395" spans="5:5" x14ac:dyDescent="0.2">
      <c r="E395" s="26"/>
    </row>
    <row r="396" spans="5:5" x14ac:dyDescent="0.2">
      <c r="E396" s="26"/>
    </row>
    <row r="397" spans="5:5" x14ac:dyDescent="0.2">
      <c r="E397" s="26"/>
    </row>
    <row r="398" spans="5:5" x14ac:dyDescent="0.2">
      <c r="E398" s="26"/>
    </row>
    <row r="399" spans="5:5" x14ac:dyDescent="0.2">
      <c r="E399" s="26"/>
    </row>
    <row r="400" spans="5:5" x14ac:dyDescent="0.2">
      <c r="E400" s="26"/>
    </row>
    <row r="401" spans="5:5" x14ac:dyDescent="0.2">
      <c r="E401" s="26"/>
    </row>
    <row r="402" spans="5:5" x14ac:dyDescent="0.2">
      <c r="E402" s="26"/>
    </row>
    <row r="403" spans="5:5" x14ac:dyDescent="0.2">
      <c r="E403" s="26"/>
    </row>
    <row r="404" spans="5:5" x14ac:dyDescent="0.2">
      <c r="E404" s="26"/>
    </row>
    <row r="405" spans="5:5" x14ac:dyDescent="0.2">
      <c r="E405" s="26"/>
    </row>
    <row r="406" spans="5:5" x14ac:dyDescent="0.2">
      <c r="E406" s="26"/>
    </row>
    <row r="407" spans="5:5" x14ac:dyDescent="0.2">
      <c r="E407" s="26"/>
    </row>
    <row r="408" spans="5:5" x14ac:dyDescent="0.2">
      <c r="E408" s="26"/>
    </row>
    <row r="409" spans="5:5" x14ac:dyDescent="0.2">
      <c r="E409" s="26"/>
    </row>
    <row r="410" spans="5:5" x14ac:dyDescent="0.2">
      <c r="E410" s="26"/>
    </row>
    <row r="411" spans="5:5" x14ac:dyDescent="0.2">
      <c r="E411" s="26"/>
    </row>
    <row r="412" spans="5:5" x14ac:dyDescent="0.2">
      <c r="E412" s="26"/>
    </row>
    <row r="413" spans="5:5" x14ac:dyDescent="0.2">
      <c r="E413" s="26"/>
    </row>
    <row r="414" spans="5:5" x14ac:dyDescent="0.2">
      <c r="E414" s="26"/>
    </row>
    <row r="415" spans="5:5" x14ac:dyDescent="0.2">
      <c r="E415" s="26"/>
    </row>
    <row r="416" spans="5:5" x14ac:dyDescent="0.2">
      <c r="E416" s="26"/>
    </row>
    <row r="417" spans="5:5" x14ac:dyDescent="0.2">
      <c r="E417" s="26"/>
    </row>
    <row r="418" spans="5:5" x14ac:dyDescent="0.2">
      <c r="E418" s="26"/>
    </row>
    <row r="419" spans="5:5" x14ac:dyDescent="0.2">
      <c r="E419" s="26"/>
    </row>
    <row r="420" spans="5:5" x14ac:dyDescent="0.2">
      <c r="E420" s="26"/>
    </row>
    <row r="421" spans="5:5" x14ac:dyDescent="0.2">
      <c r="E421" s="26"/>
    </row>
    <row r="422" spans="5:5" x14ac:dyDescent="0.2">
      <c r="E422" s="26"/>
    </row>
    <row r="423" spans="5:5" x14ac:dyDescent="0.2">
      <c r="E423" s="26"/>
    </row>
    <row r="424" spans="5:5" x14ac:dyDescent="0.2">
      <c r="E424" s="26"/>
    </row>
    <row r="425" spans="5:5" x14ac:dyDescent="0.2">
      <c r="E425" s="26"/>
    </row>
    <row r="426" spans="5:5" x14ac:dyDescent="0.2">
      <c r="E426" s="26"/>
    </row>
    <row r="427" spans="5:5" x14ac:dyDescent="0.2">
      <c r="E427" s="26"/>
    </row>
    <row r="428" spans="5:5" x14ac:dyDescent="0.2">
      <c r="E428" s="26"/>
    </row>
    <row r="429" spans="5:5" x14ac:dyDescent="0.2">
      <c r="E429" s="26"/>
    </row>
    <row r="430" spans="5:5" x14ac:dyDescent="0.2">
      <c r="E430" s="26"/>
    </row>
    <row r="431" spans="5:5" x14ac:dyDescent="0.2">
      <c r="E431" s="26"/>
    </row>
    <row r="432" spans="5:5" x14ac:dyDescent="0.2">
      <c r="E432" s="26"/>
    </row>
    <row r="433" spans="5:5" x14ac:dyDescent="0.2">
      <c r="E433" s="26"/>
    </row>
    <row r="434" spans="5:5" x14ac:dyDescent="0.2">
      <c r="E434" s="26"/>
    </row>
    <row r="435" spans="5:5" x14ac:dyDescent="0.2">
      <c r="E435" s="26"/>
    </row>
    <row r="436" spans="5:5" x14ac:dyDescent="0.2">
      <c r="E436" s="26"/>
    </row>
    <row r="437" spans="5:5" x14ac:dyDescent="0.2">
      <c r="E437" s="26"/>
    </row>
    <row r="438" spans="5:5" x14ac:dyDescent="0.2">
      <c r="E438" s="26"/>
    </row>
    <row r="439" spans="5:5" x14ac:dyDescent="0.2">
      <c r="E439" s="26"/>
    </row>
    <row r="440" spans="5:5" x14ac:dyDescent="0.2">
      <c r="E440" s="26"/>
    </row>
    <row r="441" spans="5:5" x14ac:dyDescent="0.2">
      <c r="E441" s="26"/>
    </row>
    <row r="442" spans="5:5" x14ac:dyDescent="0.2">
      <c r="E442" s="26"/>
    </row>
    <row r="443" spans="5:5" x14ac:dyDescent="0.2">
      <c r="E443" s="26"/>
    </row>
    <row r="444" spans="5:5" x14ac:dyDescent="0.2">
      <c r="E444" s="26"/>
    </row>
    <row r="445" spans="5:5" x14ac:dyDescent="0.2">
      <c r="E445" s="26"/>
    </row>
    <row r="446" spans="5:5" x14ac:dyDescent="0.2">
      <c r="E446" s="26"/>
    </row>
    <row r="447" spans="5:5" x14ac:dyDescent="0.2">
      <c r="E447" s="26"/>
    </row>
    <row r="448" spans="5:5" x14ac:dyDescent="0.2">
      <c r="E448" s="26"/>
    </row>
    <row r="449" spans="5:5" x14ac:dyDescent="0.2">
      <c r="E449" s="26"/>
    </row>
    <row r="450" spans="5:5" x14ac:dyDescent="0.2">
      <c r="E450" s="26"/>
    </row>
    <row r="451" spans="5:5" x14ac:dyDescent="0.2">
      <c r="E451" s="26"/>
    </row>
    <row r="452" spans="5:5" x14ac:dyDescent="0.2">
      <c r="E452" s="26"/>
    </row>
    <row r="453" spans="5:5" x14ac:dyDescent="0.2">
      <c r="E453" s="26"/>
    </row>
    <row r="454" spans="5:5" x14ac:dyDescent="0.2">
      <c r="E454" s="26"/>
    </row>
    <row r="455" spans="5:5" x14ac:dyDescent="0.2">
      <c r="E455" s="26"/>
    </row>
    <row r="456" spans="5:5" x14ac:dyDescent="0.2">
      <c r="E456" s="26"/>
    </row>
    <row r="457" spans="5:5" x14ac:dyDescent="0.2">
      <c r="E457" s="26"/>
    </row>
    <row r="458" spans="5:5" x14ac:dyDescent="0.2">
      <c r="E458" s="26"/>
    </row>
    <row r="459" spans="5:5" x14ac:dyDescent="0.2">
      <c r="E459" s="26"/>
    </row>
    <row r="460" spans="5:5" x14ac:dyDescent="0.2">
      <c r="E460" s="26"/>
    </row>
    <row r="461" spans="5:5" x14ac:dyDescent="0.2">
      <c r="E461" s="26"/>
    </row>
    <row r="462" spans="5:5" x14ac:dyDescent="0.2">
      <c r="E462" s="26"/>
    </row>
    <row r="463" spans="5:5" x14ac:dyDescent="0.2">
      <c r="E463" s="26"/>
    </row>
    <row r="464" spans="5:5" x14ac:dyDescent="0.2">
      <c r="E464" s="26"/>
    </row>
    <row r="465" spans="5:5" x14ac:dyDescent="0.2">
      <c r="E465" s="26"/>
    </row>
    <row r="466" spans="5:5" x14ac:dyDescent="0.2">
      <c r="E466" s="26"/>
    </row>
    <row r="467" spans="5:5" x14ac:dyDescent="0.2">
      <c r="E467" s="26"/>
    </row>
    <row r="468" spans="5:5" x14ac:dyDescent="0.2">
      <c r="E468" s="26"/>
    </row>
    <row r="469" spans="5:5" x14ac:dyDescent="0.2">
      <c r="E469" s="26"/>
    </row>
    <row r="470" spans="5:5" x14ac:dyDescent="0.2">
      <c r="E470" s="26"/>
    </row>
    <row r="471" spans="5:5" x14ac:dyDescent="0.2">
      <c r="E471" s="26"/>
    </row>
    <row r="472" spans="5:5" x14ac:dyDescent="0.2">
      <c r="E472" s="26"/>
    </row>
    <row r="473" spans="5:5" x14ac:dyDescent="0.2">
      <c r="E473" s="26"/>
    </row>
    <row r="474" spans="5:5" x14ac:dyDescent="0.2">
      <c r="E474" s="26"/>
    </row>
    <row r="475" spans="5:5" x14ac:dyDescent="0.2">
      <c r="E475" s="26"/>
    </row>
    <row r="476" spans="5:5" x14ac:dyDescent="0.2">
      <c r="E476" s="26"/>
    </row>
    <row r="477" spans="5:5" x14ac:dyDescent="0.2">
      <c r="E477" s="26"/>
    </row>
    <row r="478" spans="5:5" x14ac:dyDescent="0.2">
      <c r="E478" s="26"/>
    </row>
    <row r="479" spans="5:5" x14ac:dyDescent="0.2">
      <c r="E479" s="26"/>
    </row>
    <row r="480" spans="5:5" x14ac:dyDescent="0.2">
      <c r="E480" s="26"/>
    </row>
    <row r="481" spans="5:5" x14ac:dyDescent="0.2">
      <c r="E481" s="26"/>
    </row>
    <row r="482" spans="5:5" x14ac:dyDescent="0.2">
      <c r="E482" s="26"/>
    </row>
    <row r="483" spans="5:5" x14ac:dyDescent="0.2">
      <c r="E483" s="26"/>
    </row>
    <row r="484" spans="5:5" x14ac:dyDescent="0.2">
      <c r="E484" s="26"/>
    </row>
    <row r="485" spans="5:5" x14ac:dyDescent="0.2">
      <c r="E485" s="26"/>
    </row>
    <row r="486" spans="5:5" x14ac:dyDescent="0.2">
      <c r="E486" s="26"/>
    </row>
    <row r="487" spans="5:5" x14ac:dyDescent="0.2">
      <c r="E487" s="26"/>
    </row>
    <row r="488" spans="5:5" x14ac:dyDescent="0.2">
      <c r="E488" s="26"/>
    </row>
    <row r="489" spans="5:5" x14ac:dyDescent="0.2">
      <c r="E489" s="26"/>
    </row>
    <row r="490" spans="5:5" x14ac:dyDescent="0.2">
      <c r="E490" s="26"/>
    </row>
    <row r="491" spans="5:5" x14ac:dyDescent="0.2">
      <c r="E491" s="26"/>
    </row>
    <row r="492" spans="5:5" x14ac:dyDescent="0.2">
      <c r="E492" s="26"/>
    </row>
    <row r="493" spans="5:5" x14ac:dyDescent="0.2">
      <c r="E493" s="26"/>
    </row>
    <row r="494" spans="5:5" x14ac:dyDescent="0.2">
      <c r="E494" s="26"/>
    </row>
    <row r="495" spans="5:5" x14ac:dyDescent="0.2">
      <c r="E495" s="26"/>
    </row>
    <row r="496" spans="5:5" x14ac:dyDescent="0.2">
      <c r="E496" s="26"/>
    </row>
    <row r="497" spans="5:5" x14ac:dyDescent="0.2">
      <c r="E497" s="26"/>
    </row>
    <row r="498" spans="5:5" x14ac:dyDescent="0.2">
      <c r="E498" s="26"/>
    </row>
    <row r="499" spans="5:5" x14ac:dyDescent="0.2">
      <c r="E499" s="26"/>
    </row>
    <row r="500" spans="5:5" x14ac:dyDescent="0.2">
      <c r="E500" s="26"/>
    </row>
    <row r="501" spans="5:5" x14ac:dyDescent="0.2">
      <c r="E501" s="26"/>
    </row>
    <row r="502" spans="5:5" x14ac:dyDescent="0.2">
      <c r="E502" s="26"/>
    </row>
    <row r="503" spans="5:5" x14ac:dyDescent="0.2">
      <c r="E503" s="26"/>
    </row>
    <row r="504" spans="5:5" x14ac:dyDescent="0.2">
      <c r="E504" s="26"/>
    </row>
    <row r="505" spans="5:5" x14ac:dyDescent="0.2">
      <c r="E505" s="26"/>
    </row>
    <row r="506" spans="5:5" x14ac:dyDescent="0.2">
      <c r="E506" s="26"/>
    </row>
    <row r="507" spans="5:5" x14ac:dyDescent="0.2">
      <c r="E507" s="26"/>
    </row>
    <row r="508" spans="5:5" x14ac:dyDescent="0.2">
      <c r="E508" s="26"/>
    </row>
    <row r="509" spans="5:5" x14ac:dyDescent="0.2">
      <c r="E509" s="26"/>
    </row>
    <row r="510" spans="5:5" x14ac:dyDescent="0.2">
      <c r="E510" s="26"/>
    </row>
    <row r="511" spans="5:5" x14ac:dyDescent="0.2">
      <c r="E511" s="26"/>
    </row>
    <row r="512" spans="5:5" x14ac:dyDescent="0.2">
      <c r="E512" s="26"/>
    </row>
    <row r="513" spans="5:5" x14ac:dyDescent="0.2">
      <c r="E513" s="26"/>
    </row>
    <row r="514" spans="5:5" x14ac:dyDescent="0.2">
      <c r="E514" s="26"/>
    </row>
    <row r="515" spans="5:5" x14ac:dyDescent="0.2">
      <c r="E515" s="26"/>
    </row>
    <row r="516" spans="5:5" x14ac:dyDescent="0.2">
      <c r="E516" s="26"/>
    </row>
    <row r="517" spans="5:5" x14ac:dyDescent="0.2">
      <c r="E517" s="26"/>
    </row>
    <row r="518" spans="5:5" x14ac:dyDescent="0.2">
      <c r="E518" s="26"/>
    </row>
    <row r="519" spans="5:5" x14ac:dyDescent="0.2">
      <c r="E519" s="26"/>
    </row>
    <row r="520" spans="5:5" x14ac:dyDescent="0.2">
      <c r="E520" s="26"/>
    </row>
    <row r="521" spans="5:5" x14ac:dyDescent="0.2">
      <c r="E521" s="26"/>
    </row>
    <row r="522" spans="5:5" x14ac:dyDescent="0.2">
      <c r="E522" s="26"/>
    </row>
    <row r="523" spans="5:5" x14ac:dyDescent="0.2">
      <c r="E523" s="26"/>
    </row>
    <row r="524" spans="5:5" x14ac:dyDescent="0.2">
      <c r="E524" s="26"/>
    </row>
    <row r="525" spans="5:5" x14ac:dyDescent="0.2">
      <c r="E525" s="26"/>
    </row>
    <row r="526" spans="5:5" x14ac:dyDescent="0.2">
      <c r="E526" s="26"/>
    </row>
    <row r="527" spans="5:5" x14ac:dyDescent="0.2">
      <c r="E527" s="26"/>
    </row>
    <row r="528" spans="5:5" x14ac:dyDescent="0.2">
      <c r="E528" s="26"/>
    </row>
    <row r="529" spans="5:5" x14ac:dyDescent="0.2">
      <c r="E529" s="26"/>
    </row>
    <row r="530" spans="5:5" x14ac:dyDescent="0.2">
      <c r="E530" s="26"/>
    </row>
    <row r="531" spans="5:5" x14ac:dyDescent="0.2">
      <c r="E531" s="26"/>
    </row>
    <row r="532" spans="5:5" x14ac:dyDescent="0.2">
      <c r="E532" s="26"/>
    </row>
    <row r="533" spans="5:5" x14ac:dyDescent="0.2">
      <c r="E533" s="26"/>
    </row>
    <row r="534" spans="5:5" x14ac:dyDescent="0.2">
      <c r="E534" s="26"/>
    </row>
    <row r="535" spans="5:5" x14ac:dyDescent="0.2">
      <c r="E535" s="26"/>
    </row>
    <row r="536" spans="5:5" x14ac:dyDescent="0.2">
      <c r="E536" s="26"/>
    </row>
    <row r="537" spans="5:5" x14ac:dyDescent="0.2">
      <c r="E537" s="26"/>
    </row>
    <row r="538" spans="5:5" x14ac:dyDescent="0.2">
      <c r="E538" s="26"/>
    </row>
    <row r="539" spans="5:5" x14ac:dyDescent="0.2">
      <c r="E539" s="26"/>
    </row>
    <row r="540" spans="5:5" x14ac:dyDescent="0.2">
      <c r="E540" s="26"/>
    </row>
    <row r="541" spans="5:5" x14ac:dyDescent="0.2">
      <c r="E541" s="26"/>
    </row>
    <row r="542" spans="5:5" x14ac:dyDescent="0.2">
      <c r="E542" s="26"/>
    </row>
    <row r="543" spans="5:5" x14ac:dyDescent="0.2">
      <c r="E543" s="26"/>
    </row>
    <row r="544" spans="5:5" x14ac:dyDescent="0.2">
      <c r="E544" s="26"/>
    </row>
    <row r="545" spans="5:5" x14ac:dyDescent="0.2">
      <c r="E545" s="26"/>
    </row>
    <row r="546" spans="5:5" x14ac:dyDescent="0.2">
      <c r="E546" s="26"/>
    </row>
    <row r="547" spans="5:5" x14ac:dyDescent="0.2">
      <c r="E547" s="26"/>
    </row>
    <row r="548" spans="5:5" x14ac:dyDescent="0.2">
      <c r="E548" s="26"/>
    </row>
    <row r="549" spans="5:5" x14ac:dyDescent="0.2">
      <c r="E549" s="26"/>
    </row>
    <row r="550" spans="5:5" x14ac:dyDescent="0.2">
      <c r="E550" s="26"/>
    </row>
    <row r="551" spans="5:5" x14ac:dyDescent="0.2">
      <c r="E551" s="26"/>
    </row>
    <row r="552" spans="5:5" x14ac:dyDescent="0.2">
      <c r="E552" s="26"/>
    </row>
    <row r="553" spans="5:5" x14ac:dyDescent="0.2">
      <c r="E553" s="26"/>
    </row>
    <row r="554" spans="5:5" x14ac:dyDescent="0.2">
      <c r="E554" s="26"/>
    </row>
    <row r="555" spans="5:5" x14ac:dyDescent="0.2">
      <c r="E555" s="26"/>
    </row>
    <row r="556" spans="5:5" x14ac:dyDescent="0.2">
      <c r="E556" s="26"/>
    </row>
    <row r="557" spans="5:5" x14ac:dyDescent="0.2">
      <c r="E557" s="26"/>
    </row>
    <row r="558" spans="5:5" x14ac:dyDescent="0.2">
      <c r="E558" s="26"/>
    </row>
    <row r="559" spans="5:5" x14ac:dyDescent="0.2">
      <c r="E559" s="26"/>
    </row>
    <row r="560" spans="5:5" x14ac:dyDescent="0.2">
      <c r="E560" s="26"/>
    </row>
    <row r="561" spans="5:5" x14ac:dyDescent="0.2">
      <c r="E561" s="26"/>
    </row>
    <row r="562" spans="5:5" x14ac:dyDescent="0.2">
      <c r="E562" s="26"/>
    </row>
    <row r="563" spans="5:5" x14ac:dyDescent="0.2">
      <c r="E563" s="26"/>
    </row>
    <row r="564" spans="5:5" x14ac:dyDescent="0.2">
      <c r="E564" s="26"/>
    </row>
    <row r="565" spans="5:5" x14ac:dyDescent="0.2">
      <c r="E565" s="26"/>
    </row>
    <row r="566" spans="5:5" x14ac:dyDescent="0.2">
      <c r="E566" s="26"/>
    </row>
    <row r="567" spans="5:5" x14ac:dyDescent="0.2">
      <c r="E567" s="26"/>
    </row>
    <row r="568" spans="5:5" x14ac:dyDescent="0.2">
      <c r="E568" s="26"/>
    </row>
    <row r="569" spans="5:5" x14ac:dyDescent="0.2">
      <c r="E569" s="26"/>
    </row>
    <row r="570" spans="5:5" x14ac:dyDescent="0.2">
      <c r="E570" s="26"/>
    </row>
    <row r="571" spans="5:5" x14ac:dyDescent="0.2">
      <c r="E571" s="26"/>
    </row>
    <row r="572" spans="5:5" x14ac:dyDescent="0.2">
      <c r="E572" s="26"/>
    </row>
    <row r="573" spans="5:5" x14ac:dyDescent="0.2">
      <c r="E573" s="26"/>
    </row>
    <row r="574" spans="5:5" x14ac:dyDescent="0.2">
      <c r="E574" s="26"/>
    </row>
    <row r="575" spans="5:5" x14ac:dyDescent="0.2">
      <c r="E575" s="26"/>
    </row>
    <row r="576" spans="5:5" x14ac:dyDescent="0.2">
      <c r="E576" s="26"/>
    </row>
    <row r="577" spans="5:5" x14ac:dyDescent="0.2">
      <c r="E577" s="26"/>
    </row>
    <row r="578" spans="5:5" x14ac:dyDescent="0.2">
      <c r="E578" s="26"/>
    </row>
    <row r="579" spans="5:5" x14ac:dyDescent="0.2">
      <c r="E579" s="26"/>
    </row>
    <row r="580" spans="5:5" x14ac:dyDescent="0.2">
      <c r="E580" s="26"/>
    </row>
    <row r="581" spans="5:5" x14ac:dyDescent="0.2">
      <c r="E581" s="26"/>
    </row>
    <row r="582" spans="5:5" x14ac:dyDescent="0.2">
      <c r="E582" s="26"/>
    </row>
    <row r="583" spans="5:5" x14ac:dyDescent="0.2">
      <c r="E583" s="26"/>
    </row>
    <row r="584" spans="5:5" x14ac:dyDescent="0.2">
      <c r="E584" s="26"/>
    </row>
    <row r="585" spans="5:5" x14ac:dyDescent="0.2">
      <c r="E585" s="26"/>
    </row>
    <row r="586" spans="5:5" x14ac:dyDescent="0.2">
      <c r="E586" s="26"/>
    </row>
    <row r="587" spans="5:5" x14ac:dyDescent="0.2">
      <c r="E587" s="26"/>
    </row>
    <row r="588" spans="5:5" x14ac:dyDescent="0.2">
      <c r="E588" s="26"/>
    </row>
    <row r="589" spans="5:5" x14ac:dyDescent="0.2">
      <c r="E589" s="26"/>
    </row>
    <row r="590" spans="5:5" x14ac:dyDescent="0.2">
      <c r="E590" s="26"/>
    </row>
    <row r="591" spans="5:5" x14ac:dyDescent="0.2">
      <c r="E591" s="26"/>
    </row>
    <row r="592" spans="5:5" x14ac:dyDescent="0.2">
      <c r="E592" s="26"/>
    </row>
    <row r="593" spans="5:5" x14ac:dyDescent="0.2">
      <c r="E593" s="26"/>
    </row>
    <row r="594" spans="5:5" x14ac:dyDescent="0.2">
      <c r="E594" s="26"/>
    </row>
    <row r="595" spans="5:5" x14ac:dyDescent="0.2">
      <c r="E595" s="26"/>
    </row>
    <row r="596" spans="5:5" x14ac:dyDescent="0.2">
      <c r="E596" s="26"/>
    </row>
    <row r="597" spans="5:5" x14ac:dyDescent="0.2">
      <c r="E597" s="26"/>
    </row>
    <row r="598" spans="5:5" x14ac:dyDescent="0.2">
      <c r="E598" s="26"/>
    </row>
    <row r="599" spans="5:5" x14ac:dyDescent="0.2">
      <c r="E599" s="26"/>
    </row>
    <row r="600" spans="5:5" x14ac:dyDescent="0.2">
      <c r="E600" s="26"/>
    </row>
    <row r="601" spans="5:5" x14ac:dyDescent="0.2">
      <c r="E601" s="26"/>
    </row>
    <row r="602" spans="5:5" x14ac:dyDescent="0.2">
      <c r="E602" s="26"/>
    </row>
    <row r="603" spans="5:5" x14ac:dyDescent="0.2">
      <c r="E603" s="26"/>
    </row>
    <row r="604" spans="5:5" x14ac:dyDescent="0.2">
      <c r="E604" s="26"/>
    </row>
    <row r="605" spans="5:5" x14ac:dyDescent="0.2">
      <c r="E605" s="26"/>
    </row>
    <row r="606" spans="5:5" x14ac:dyDescent="0.2">
      <c r="E606" s="26"/>
    </row>
    <row r="607" spans="5:5" x14ac:dyDescent="0.2">
      <c r="E607" s="26"/>
    </row>
    <row r="608" spans="5:5" x14ac:dyDescent="0.2">
      <c r="E608" s="26"/>
    </row>
    <row r="609" spans="5:5" x14ac:dyDescent="0.2">
      <c r="E609" s="26"/>
    </row>
    <row r="610" spans="5:5" x14ac:dyDescent="0.2">
      <c r="E610" s="26"/>
    </row>
    <row r="611" spans="5:5" x14ac:dyDescent="0.2">
      <c r="E611" s="26"/>
    </row>
    <row r="612" spans="5:5" x14ac:dyDescent="0.2">
      <c r="E612" s="26"/>
    </row>
    <row r="613" spans="5:5" x14ac:dyDescent="0.2">
      <c r="E613" s="26"/>
    </row>
    <row r="614" spans="5:5" x14ac:dyDescent="0.2">
      <c r="E614" s="26"/>
    </row>
    <row r="615" spans="5:5" x14ac:dyDescent="0.2">
      <c r="E615" s="26"/>
    </row>
    <row r="616" spans="5:5" x14ac:dyDescent="0.2">
      <c r="E616" s="26"/>
    </row>
    <row r="617" spans="5:5" x14ac:dyDescent="0.2">
      <c r="E617" s="26"/>
    </row>
    <row r="618" spans="5:5" x14ac:dyDescent="0.2">
      <c r="E618" s="26"/>
    </row>
    <row r="619" spans="5:5" x14ac:dyDescent="0.2">
      <c r="E619" s="26"/>
    </row>
    <row r="620" spans="5:5" x14ac:dyDescent="0.2">
      <c r="E620" s="26"/>
    </row>
    <row r="621" spans="5:5" x14ac:dyDescent="0.2">
      <c r="E621" s="26"/>
    </row>
    <row r="622" spans="5:5" x14ac:dyDescent="0.2">
      <c r="E622" s="26"/>
    </row>
    <row r="623" spans="5:5" x14ac:dyDescent="0.2">
      <c r="E623" s="26"/>
    </row>
    <row r="624" spans="5:5" x14ac:dyDescent="0.2">
      <c r="E624" s="26"/>
    </row>
    <row r="625" spans="5:5" x14ac:dyDescent="0.2">
      <c r="E625" s="26"/>
    </row>
    <row r="626" spans="5:5" x14ac:dyDescent="0.2">
      <c r="E626" s="26"/>
    </row>
    <row r="627" spans="5:5" x14ac:dyDescent="0.2">
      <c r="E627" s="26"/>
    </row>
    <row r="628" spans="5:5" x14ac:dyDescent="0.2">
      <c r="E628" s="26"/>
    </row>
    <row r="629" spans="5:5" x14ac:dyDescent="0.2">
      <c r="E629" s="26"/>
    </row>
    <row r="630" spans="5:5" x14ac:dyDescent="0.2">
      <c r="E630" s="26"/>
    </row>
    <row r="631" spans="5:5" x14ac:dyDescent="0.2">
      <c r="E631" s="26"/>
    </row>
    <row r="632" spans="5:5" x14ac:dyDescent="0.2">
      <c r="E632" s="26"/>
    </row>
    <row r="633" spans="5:5" x14ac:dyDescent="0.2">
      <c r="E633" s="26"/>
    </row>
    <row r="634" spans="5:5" x14ac:dyDescent="0.2">
      <c r="E634" s="26"/>
    </row>
    <row r="635" spans="5:5" x14ac:dyDescent="0.2">
      <c r="E635" s="26"/>
    </row>
    <row r="636" spans="5:5" x14ac:dyDescent="0.2">
      <c r="E636" s="26"/>
    </row>
    <row r="637" spans="5:5" x14ac:dyDescent="0.2">
      <c r="E637" s="26"/>
    </row>
    <row r="638" spans="5:5" x14ac:dyDescent="0.2">
      <c r="E638" s="26"/>
    </row>
    <row r="639" spans="5:5" x14ac:dyDescent="0.2">
      <c r="E639" s="26"/>
    </row>
    <row r="640" spans="5:5" x14ac:dyDescent="0.2">
      <c r="E640" s="26"/>
    </row>
    <row r="641" spans="5:5" x14ac:dyDescent="0.2">
      <c r="E641" s="26"/>
    </row>
    <row r="642" spans="5:5" x14ac:dyDescent="0.2">
      <c r="E642" s="26"/>
    </row>
    <row r="643" spans="5:5" x14ac:dyDescent="0.2">
      <c r="E643" s="26"/>
    </row>
    <row r="644" spans="5:5" x14ac:dyDescent="0.2">
      <c r="E644" s="26"/>
    </row>
    <row r="645" spans="5:5" x14ac:dyDescent="0.2">
      <c r="E645" s="26"/>
    </row>
    <row r="646" spans="5:5" x14ac:dyDescent="0.2">
      <c r="E646" s="26"/>
    </row>
    <row r="647" spans="5:5" x14ac:dyDescent="0.2">
      <c r="E647" s="26"/>
    </row>
    <row r="648" spans="5:5" x14ac:dyDescent="0.2">
      <c r="E648" s="26"/>
    </row>
    <row r="649" spans="5:5" x14ac:dyDescent="0.2">
      <c r="E649" s="26"/>
    </row>
    <row r="650" spans="5:5" x14ac:dyDescent="0.2">
      <c r="E650" s="26"/>
    </row>
    <row r="651" spans="5:5" x14ac:dyDescent="0.2">
      <c r="E651" s="26"/>
    </row>
    <row r="652" spans="5:5" x14ac:dyDescent="0.2">
      <c r="E652" s="26"/>
    </row>
    <row r="653" spans="5:5" x14ac:dyDescent="0.2">
      <c r="E653" s="26"/>
    </row>
    <row r="654" spans="5:5" x14ac:dyDescent="0.2">
      <c r="E654" s="26"/>
    </row>
    <row r="655" spans="5:5" x14ac:dyDescent="0.2">
      <c r="E655" s="26"/>
    </row>
    <row r="656" spans="5:5" x14ac:dyDescent="0.2">
      <c r="E656" s="26"/>
    </row>
    <row r="657" spans="5:5" x14ac:dyDescent="0.2">
      <c r="E657" s="26"/>
    </row>
    <row r="658" spans="5:5" x14ac:dyDescent="0.2">
      <c r="E658" s="26"/>
    </row>
    <row r="659" spans="5:5" x14ac:dyDescent="0.2">
      <c r="E659" s="26"/>
    </row>
    <row r="660" spans="5:5" x14ac:dyDescent="0.2">
      <c r="E660" s="26"/>
    </row>
    <row r="661" spans="5:5" x14ac:dyDescent="0.2">
      <c r="E661" s="26"/>
    </row>
    <row r="662" spans="5:5" x14ac:dyDescent="0.2">
      <c r="E662" s="26"/>
    </row>
    <row r="663" spans="5:5" x14ac:dyDescent="0.2">
      <c r="E663" s="26"/>
    </row>
    <row r="664" spans="5:5" x14ac:dyDescent="0.2">
      <c r="E664" s="26"/>
    </row>
    <row r="665" spans="5:5" x14ac:dyDescent="0.2">
      <c r="E665" s="26"/>
    </row>
    <row r="666" spans="5:5" x14ac:dyDescent="0.2">
      <c r="E666" s="26"/>
    </row>
    <row r="667" spans="5:5" x14ac:dyDescent="0.2">
      <c r="E667" s="26"/>
    </row>
    <row r="668" spans="5:5" x14ac:dyDescent="0.2">
      <c r="E668" s="26"/>
    </row>
    <row r="669" spans="5:5" x14ac:dyDescent="0.2">
      <c r="E669" s="26"/>
    </row>
    <row r="670" spans="5:5" x14ac:dyDescent="0.2">
      <c r="E670" s="26"/>
    </row>
    <row r="671" spans="5:5" x14ac:dyDescent="0.2">
      <c r="E671" s="26"/>
    </row>
    <row r="672" spans="5:5" x14ac:dyDescent="0.2">
      <c r="E672" s="26"/>
    </row>
    <row r="673" spans="5:5" x14ac:dyDescent="0.2">
      <c r="E673" s="26"/>
    </row>
    <row r="674" spans="5:5" x14ac:dyDescent="0.2">
      <c r="E674" s="26"/>
    </row>
    <row r="675" spans="5:5" x14ac:dyDescent="0.2">
      <c r="E675" s="26"/>
    </row>
    <row r="676" spans="5:5" x14ac:dyDescent="0.2">
      <c r="E676" s="26"/>
    </row>
    <row r="677" spans="5:5" x14ac:dyDescent="0.2">
      <c r="E677" s="26"/>
    </row>
    <row r="678" spans="5:5" x14ac:dyDescent="0.2">
      <c r="E678" s="26"/>
    </row>
    <row r="679" spans="5:5" x14ac:dyDescent="0.2">
      <c r="E679" s="26"/>
    </row>
    <row r="680" spans="5:5" x14ac:dyDescent="0.2">
      <c r="E680" s="26"/>
    </row>
    <row r="681" spans="5:5" x14ac:dyDescent="0.2">
      <c r="E681" s="26"/>
    </row>
    <row r="682" spans="5:5" x14ac:dyDescent="0.2">
      <c r="E682" s="26"/>
    </row>
    <row r="683" spans="5:5" x14ac:dyDescent="0.2">
      <c r="E683" s="26"/>
    </row>
    <row r="684" spans="5:5" x14ac:dyDescent="0.2">
      <c r="E684" s="26"/>
    </row>
    <row r="685" spans="5:5" x14ac:dyDescent="0.2">
      <c r="E685" s="26"/>
    </row>
    <row r="686" spans="5:5" x14ac:dyDescent="0.2">
      <c r="E686" s="26"/>
    </row>
    <row r="687" spans="5:5" x14ac:dyDescent="0.2">
      <c r="E687" s="26"/>
    </row>
    <row r="688" spans="5:5" x14ac:dyDescent="0.2">
      <c r="E688" s="26"/>
    </row>
    <row r="689" spans="5:5" x14ac:dyDescent="0.2">
      <c r="E689" s="26"/>
    </row>
    <row r="690" spans="5:5" x14ac:dyDescent="0.2">
      <c r="E690" s="26"/>
    </row>
    <row r="691" spans="5:5" x14ac:dyDescent="0.2">
      <c r="E691" s="26"/>
    </row>
    <row r="692" spans="5:5" x14ac:dyDescent="0.2">
      <c r="E692" s="26"/>
    </row>
    <row r="693" spans="5:5" x14ac:dyDescent="0.2">
      <c r="E693" s="26"/>
    </row>
    <row r="694" spans="5:5" x14ac:dyDescent="0.2">
      <c r="E694" s="26"/>
    </row>
    <row r="695" spans="5:5" x14ac:dyDescent="0.2">
      <c r="E695" s="26"/>
    </row>
    <row r="696" spans="5:5" x14ac:dyDescent="0.2">
      <c r="E696" s="26"/>
    </row>
    <row r="697" spans="5:5" x14ac:dyDescent="0.2">
      <c r="E697" s="26"/>
    </row>
    <row r="698" spans="5:5" x14ac:dyDescent="0.2">
      <c r="E698" s="26"/>
    </row>
    <row r="699" spans="5:5" x14ac:dyDescent="0.2">
      <c r="E699" s="26"/>
    </row>
    <row r="700" spans="5:5" x14ac:dyDescent="0.2">
      <c r="E700" s="26"/>
    </row>
    <row r="701" spans="5:5" x14ac:dyDescent="0.2">
      <c r="E701" s="26"/>
    </row>
    <row r="702" spans="5:5" x14ac:dyDescent="0.2">
      <c r="E702" s="26"/>
    </row>
    <row r="703" spans="5:5" x14ac:dyDescent="0.2">
      <c r="E703" s="26"/>
    </row>
    <row r="704" spans="5:5" x14ac:dyDescent="0.2">
      <c r="E704" s="26"/>
    </row>
    <row r="705" spans="5:5" x14ac:dyDescent="0.2">
      <c r="E705" s="26"/>
    </row>
    <row r="706" spans="5:5" x14ac:dyDescent="0.2">
      <c r="E706" s="26"/>
    </row>
    <row r="707" spans="5:5" x14ac:dyDescent="0.2">
      <c r="E707" s="26"/>
    </row>
    <row r="708" spans="5:5" x14ac:dyDescent="0.2">
      <c r="E708" s="26"/>
    </row>
    <row r="709" spans="5:5" x14ac:dyDescent="0.2">
      <c r="E709" s="26"/>
    </row>
    <row r="710" spans="5:5" x14ac:dyDescent="0.2">
      <c r="E710" s="26"/>
    </row>
    <row r="711" spans="5:5" x14ac:dyDescent="0.2">
      <c r="E711" s="26"/>
    </row>
    <row r="712" spans="5:5" x14ac:dyDescent="0.2">
      <c r="E712" s="26"/>
    </row>
    <row r="713" spans="5:5" x14ac:dyDescent="0.2">
      <c r="E713" s="26"/>
    </row>
    <row r="714" spans="5:5" x14ac:dyDescent="0.2">
      <c r="E714" s="26"/>
    </row>
    <row r="715" spans="5:5" x14ac:dyDescent="0.2">
      <c r="E715" s="26"/>
    </row>
    <row r="716" spans="5:5" x14ac:dyDescent="0.2">
      <c r="E716" s="26"/>
    </row>
    <row r="717" spans="5:5" x14ac:dyDescent="0.2">
      <c r="E717" s="26"/>
    </row>
    <row r="718" spans="5:5" x14ac:dyDescent="0.2">
      <c r="E718" s="26"/>
    </row>
    <row r="719" spans="5:5" x14ac:dyDescent="0.2">
      <c r="E719" s="26"/>
    </row>
    <row r="720" spans="5:5" x14ac:dyDescent="0.2">
      <c r="E720" s="26"/>
    </row>
    <row r="721" spans="5:5" x14ac:dyDescent="0.2">
      <c r="E721" s="26"/>
    </row>
    <row r="722" spans="5:5" x14ac:dyDescent="0.2">
      <c r="E722" s="26"/>
    </row>
    <row r="723" spans="5:5" x14ac:dyDescent="0.2">
      <c r="E723" s="26"/>
    </row>
    <row r="724" spans="5:5" x14ac:dyDescent="0.2">
      <c r="E724" s="26"/>
    </row>
    <row r="725" spans="5:5" x14ac:dyDescent="0.2">
      <c r="E725" s="26"/>
    </row>
    <row r="726" spans="5:5" x14ac:dyDescent="0.2">
      <c r="E726" s="26"/>
    </row>
    <row r="727" spans="5:5" x14ac:dyDescent="0.2">
      <c r="E727" s="26"/>
    </row>
    <row r="728" spans="5:5" x14ac:dyDescent="0.2">
      <c r="E728" s="26"/>
    </row>
    <row r="729" spans="5:5" x14ac:dyDescent="0.2">
      <c r="E729" s="26"/>
    </row>
    <row r="730" spans="5:5" x14ac:dyDescent="0.2">
      <c r="E730" s="26"/>
    </row>
    <row r="731" spans="5:5" x14ac:dyDescent="0.2">
      <c r="E731" s="26"/>
    </row>
    <row r="732" spans="5:5" x14ac:dyDescent="0.2">
      <c r="E732" s="26"/>
    </row>
    <row r="733" spans="5:5" x14ac:dyDescent="0.2">
      <c r="E733" s="26"/>
    </row>
    <row r="734" spans="5:5" x14ac:dyDescent="0.2">
      <c r="E734" s="26"/>
    </row>
    <row r="735" spans="5:5" x14ac:dyDescent="0.2">
      <c r="E735" s="26"/>
    </row>
    <row r="736" spans="5:5" x14ac:dyDescent="0.2">
      <c r="E736" s="26"/>
    </row>
    <row r="737" spans="5:5" x14ac:dyDescent="0.2">
      <c r="E737" s="26"/>
    </row>
    <row r="738" spans="5:5" x14ac:dyDescent="0.2">
      <c r="E738" s="26"/>
    </row>
    <row r="739" spans="5:5" x14ac:dyDescent="0.2">
      <c r="E739" s="26"/>
    </row>
    <row r="740" spans="5:5" x14ac:dyDescent="0.2">
      <c r="E740" s="26"/>
    </row>
    <row r="741" spans="5:5" x14ac:dyDescent="0.2">
      <c r="E741" s="26"/>
    </row>
    <row r="742" spans="5:5" x14ac:dyDescent="0.2">
      <c r="E742" s="26"/>
    </row>
    <row r="743" spans="5:5" x14ac:dyDescent="0.2">
      <c r="E743" s="26"/>
    </row>
    <row r="744" spans="5:5" x14ac:dyDescent="0.2">
      <c r="E744" s="26"/>
    </row>
    <row r="745" spans="5:5" x14ac:dyDescent="0.2">
      <c r="E745" s="26"/>
    </row>
    <row r="746" spans="5:5" x14ac:dyDescent="0.2">
      <c r="E746" s="26"/>
    </row>
    <row r="747" spans="5:5" x14ac:dyDescent="0.2">
      <c r="E747" s="26"/>
    </row>
    <row r="748" spans="5:5" x14ac:dyDescent="0.2">
      <c r="E748" s="26"/>
    </row>
    <row r="749" spans="5:5" x14ac:dyDescent="0.2">
      <c r="E749" s="26"/>
    </row>
    <row r="750" spans="5:5" x14ac:dyDescent="0.2">
      <c r="E750" s="26"/>
    </row>
    <row r="751" spans="5:5" x14ac:dyDescent="0.2">
      <c r="E751" s="26"/>
    </row>
    <row r="752" spans="5:5" x14ac:dyDescent="0.2">
      <c r="E752" s="26"/>
    </row>
    <row r="753" spans="5:5" x14ac:dyDescent="0.2">
      <c r="E753" s="26"/>
    </row>
    <row r="754" spans="5:5" x14ac:dyDescent="0.2">
      <c r="E754" s="26"/>
    </row>
    <row r="755" spans="5:5" x14ac:dyDescent="0.2">
      <c r="E755" s="26"/>
    </row>
    <row r="756" spans="5:5" x14ac:dyDescent="0.2">
      <c r="E756" s="26"/>
    </row>
    <row r="757" spans="5:5" x14ac:dyDescent="0.2">
      <c r="E757" s="26"/>
    </row>
    <row r="758" spans="5:5" x14ac:dyDescent="0.2">
      <c r="E758" s="26"/>
    </row>
    <row r="759" spans="5:5" x14ac:dyDescent="0.2">
      <c r="E759" s="26"/>
    </row>
    <row r="760" spans="5:5" x14ac:dyDescent="0.2">
      <c r="E760" s="26"/>
    </row>
    <row r="761" spans="5:5" x14ac:dyDescent="0.2">
      <c r="E761" s="26"/>
    </row>
    <row r="762" spans="5:5" x14ac:dyDescent="0.2">
      <c r="E762" s="26"/>
    </row>
    <row r="763" spans="5:5" x14ac:dyDescent="0.2">
      <c r="E763" s="26"/>
    </row>
    <row r="764" spans="5:5" x14ac:dyDescent="0.2">
      <c r="E764" s="26"/>
    </row>
    <row r="765" spans="5:5" x14ac:dyDescent="0.2">
      <c r="E765" s="26"/>
    </row>
    <row r="766" spans="5:5" x14ac:dyDescent="0.2">
      <c r="E766" s="26"/>
    </row>
    <row r="767" spans="5:5" x14ac:dyDescent="0.2">
      <c r="E767" s="26"/>
    </row>
    <row r="768" spans="5:5" x14ac:dyDescent="0.2">
      <c r="E768" s="26"/>
    </row>
    <row r="769" spans="5:5" x14ac:dyDescent="0.2">
      <c r="E769" s="26"/>
    </row>
    <row r="770" spans="5:5" x14ac:dyDescent="0.2">
      <c r="E770" s="26"/>
    </row>
    <row r="771" spans="5:5" x14ac:dyDescent="0.2">
      <c r="E771" s="26"/>
    </row>
    <row r="772" spans="5:5" x14ac:dyDescent="0.2">
      <c r="E772" s="26"/>
    </row>
    <row r="773" spans="5:5" x14ac:dyDescent="0.2">
      <c r="E773" s="26"/>
    </row>
    <row r="774" spans="5:5" x14ac:dyDescent="0.2">
      <c r="E774" s="26"/>
    </row>
    <row r="775" spans="5:5" x14ac:dyDescent="0.2">
      <c r="E775" s="26"/>
    </row>
    <row r="776" spans="5:5" x14ac:dyDescent="0.2">
      <c r="E776" s="26"/>
    </row>
    <row r="777" spans="5:5" x14ac:dyDescent="0.2">
      <c r="E777" s="26"/>
    </row>
    <row r="778" spans="5:5" x14ac:dyDescent="0.2">
      <c r="E778" s="26"/>
    </row>
    <row r="779" spans="5:5" x14ac:dyDescent="0.2">
      <c r="E779" s="26"/>
    </row>
    <row r="780" spans="5:5" x14ac:dyDescent="0.2">
      <c r="E780" s="26"/>
    </row>
    <row r="781" spans="5:5" x14ac:dyDescent="0.2">
      <c r="E781" s="26"/>
    </row>
    <row r="782" spans="5:5" x14ac:dyDescent="0.2">
      <c r="E782" s="26"/>
    </row>
    <row r="783" spans="5:5" x14ac:dyDescent="0.2">
      <c r="E783" s="26"/>
    </row>
    <row r="784" spans="5:5" x14ac:dyDescent="0.2">
      <c r="E784" s="26"/>
    </row>
    <row r="785" spans="5:5" x14ac:dyDescent="0.2">
      <c r="E785" s="26"/>
    </row>
    <row r="786" spans="5:5" x14ac:dyDescent="0.2">
      <c r="E786" s="26"/>
    </row>
    <row r="787" spans="5:5" x14ac:dyDescent="0.2">
      <c r="E787" s="26"/>
    </row>
    <row r="788" spans="5:5" x14ac:dyDescent="0.2">
      <c r="E788" s="26"/>
    </row>
    <row r="789" spans="5:5" x14ac:dyDescent="0.2">
      <c r="E789" s="26"/>
    </row>
    <row r="790" spans="5:5" x14ac:dyDescent="0.2">
      <c r="E790" s="26"/>
    </row>
    <row r="791" spans="5:5" x14ac:dyDescent="0.2">
      <c r="E791" s="26"/>
    </row>
    <row r="792" spans="5:5" x14ac:dyDescent="0.2">
      <c r="E792" s="26"/>
    </row>
    <row r="793" spans="5:5" x14ac:dyDescent="0.2">
      <c r="E793" s="26"/>
    </row>
    <row r="794" spans="5:5" x14ac:dyDescent="0.2">
      <c r="E794" s="26"/>
    </row>
    <row r="795" spans="5:5" x14ac:dyDescent="0.2">
      <c r="E795" s="26"/>
    </row>
    <row r="796" spans="5:5" x14ac:dyDescent="0.2">
      <c r="E796" s="26"/>
    </row>
    <row r="797" spans="5:5" x14ac:dyDescent="0.2">
      <c r="E797" s="26"/>
    </row>
    <row r="798" spans="5:5" x14ac:dyDescent="0.2">
      <c r="E798" s="26"/>
    </row>
    <row r="799" spans="5:5" x14ac:dyDescent="0.2">
      <c r="E799" s="26"/>
    </row>
    <row r="800" spans="5:5" x14ac:dyDescent="0.2">
      <c r="E800" s="26"/>
    </row>
    <row r="801" spans="5:5" x14ac:dyDescent="0.2">
      <c r="E801" s="26"/>
    </row>
    <row r="802" spans="5:5" x14ac:dyDescent="0.2">
      <c r="E802" s="26"/>
    </row>
    <row r="803" spans="5:5" x14ac:dyDescent="0.2">
      <c r="E803" s="26"/>
    </row>
    <row r="804" spans="5:5" x14ac:dyDescent="0.2">
      <c r="E804" s="26"/>
    </row>
    <row r="805" spans="5:5" x14ac:dyDescent="0.2">
      <c r="E805" s="26"/>
    </row>
    <row r="806" spans="5:5" x14ac:dyDescent="0.2">
      <c r="E806" s="26"/>
    </row>
    <row r="807" spans="5:5" x14ac:dyDescent="0.2">
      <c r="E807" s="26"/>
    </row>
    <row r="808" spans="5:5" x14ac:dyDescent="0.2">
      <c r="E808" s="26"/>
    </row>
    <row r="809" spans="5:5" x14ac:dyDescent="0.2">
      <c r="E809" s="26"/>
    </row>
    <row r="810" spans="5:5" x14ac:dyDescent="0.2">
      <c r="E810" s="26"/>
    </row>
    <row r="811" spans="5:5" x14ac:dyDescent="0.2">
      <c r="E811" s="26"/>
    </row>
    <row r="812" spans="5:5" x14ac:dyDescent="0.2">
      <c r="E812" s="26"/>
    </row>
    <row r="813" spans="5:5" x14ac:dyDescent="0.2">
      <c r="E813" s="26"/>
    </row>
    <row r="814" spans="5:5" x14ac:dyDescent="0.2">
      <c r="E814" s="26"/>
    </row>
    <row r="815" spans="5:5" x14ac:dyDescent="0.2">
      <c r="E815" s="26"/>
    </row>
    <row r="816" spans="5:5" x14ac:dyDescent="0.2">
      <c r="E816" s="26"/>
    </row>
    <row r="817" spans="5:5" x14ac:dyDescent="0.2">
      <c r="E817" s="26"/>
    </row>
    <row r="818" spans="5:5" x14ac:dyDescent="0.2">
      <c r="E818" s="26"/>
    </row>
    <row r="819" spans="5:5" x14ac:dyDescent="0.2">
      <c r="E819" s="26"/>
    </row>
    <row r="820" spans="5:5" x14ac:dyDescent="0.2">
      <c r="E820" s="26"/>
    </row>
    <row r="821" spans="5:5" x14ac:dyDescent="0.2">
      <c r="E821" s="26"/>
    </row>
    <row r="822" spans="5:5" x14ac:dyDescent="0.2">
      <c r="E822" s="26"/>
    </row>
    <row r="823" spans="5:5" x14ac:dyDescent="0.2">
      <c r="E823" s="26"/>
    </row>
    <row r="824" spans="5:5" x14ac:dyDescent="0.2">
      <c r="E824" s="26"/>
    </row>
    <row r="825" spans="5:5" x14ac:dyDescent="0.2">
      <c r="E825" s="26"/>
    </row>
    <row r="826" spans="5:5" x14ac:dyDescent="0.2">
      <c r="E826" s="26"/>
    </row>
    <row r="827" spans="5:5" x14ac:dyDescent="0.2">
      <c r="E827" s="26"/>
    </row>
    <row r="828" spans="5:5" x14ac:dyDescent="0.2">
      <c r="E828" s="26"/>
    </row>
    <row r="829" spans="5:5" x14ac:dyDescent="0.2">
      <c r="E829" s="26"/>
    </row>
    <row r="830" spans="5:5" x14ac:dyDescent="0.2">
      <c r="E830" s="26"/>
    </row>
    <row r="831" spans="5:5" x14ac:dyDescent="0.2">
      <c r="E831" s="26"/>
    </row>
    <row r="832" spans="5:5" x14ac:dyDescent="0.2">
      <c r="E832" s="26"/>
    </row>
    <row r="833" spans="5:5" x14ac:dyDescent="0.2">
      <c r="E833" s="26"/>
    </row>
    <row r="834" spans="5:5" x14ac:dyDescent="0.2">
      <c r="E834" s="26"/>
    </row>
    <row r="835" spans="5:5" x14ac:dyDescent="0.2">
      <c r="E835" s="26"/>
    </row>
    <row r="836" spans="5:5" x14ac:dyDescent="0.2">
      <c r="E836" s="26"/>
    </row>
    <row r="837" spans="5:5" x14ac:dyDescent="0.2">
      <c r="E837" s="26"/>
    </row>
    <row r="838" spans="5:5" x14ac:dyDescent="0.2">
      <c r="E838" s="26"/>
    </row>
    <row r="839" spans="5:5" x14ac:dyDescent="0.2">
      <c r="E839" s="26"/>
    </row>
    <row r="840" spans="5:5" x14ac:dyDescent="0.2">
      <c r="E840" s="26"/>
    </row>
    <row r="841" spans="5:5" x14ac:dyDescent="0.2">
      <c r="E841" s="26"/>
    </row>
    <row r="842" spans="5:5" x14ac:dyDescent="0.2">
      <c r="E842" s="26"/>
    </row>
    <row r="843" spans="5:5" x14ac:dyDescent="0.2">
      <c r="E843" s="26"/>
    </row>
    <row r="844" spans="5:5" x14ac:dyDescent="0.2">
      <c r="E844" s="26"/>
    </row>
    <row r="845" spans="5:5" x14ac:dyDescent="0.2">
      <c r="E845" s="26"/>
    </row>
    <row r="846" spans="5:5" x14ac:dyDescent="0.2">
      <c r="E846" s="26"/>
    </row>
    <row r="847" spans="5:5" x14ac:dyDescent="0.2">
      <c r="E847" s="26"/>
    </row>
    <row r="848" spans="5:5" x14ac:dyDescent="0.2">
      <c r="E848" s="26"/>
    </row>
    <row r="849" spans="5:5" x14ac:dyDescent="0.2">
      <c r="E849" s="26"/>
    </row>
    <row r="850" spans="5:5" x14ac:dyDescent="0.2">
      <c r="E850" s="26"/>
    </row>
    <row r="851" spans="5:5" x14ac:dyDescent="0.2">
      <c r="E851" s="26"/>
    </row>
    <row r="852" spans="5:5" x14ac:dyDescent="0.2">
      <c r="E852" s="26"/>
    </row>
    <row r="853" spans="5:5" x14ac:dyDescent="0.2">
      <c r="E853" s="26"/>
    </row>
    <row r="854" spans="5:5" x14ac:dyDescent="0.2">
      <c r="E854" s="26"/>
    </row>
    <row r="855" spans="5:5" x14ac:dyDescent="0.2">
      <c r="E855" s="26"/>
    </row>
    <row r="856" spans="5:5" x14ac:dyDescent="0.2">
      <c r="E856" s="26"/>
    </row>
    <row r="857" spans="5:5" x14ac:dyDescent="0.2">
      <c r="E857" s="26"/>
    </row>
    <row r="858" spans="5:5" x14ac:dyDescent="0.2">
      <c r="E858" s="26"/>
    </row>
    <row r="859" spans="5:5" x14ac:dyDescent="0.2">
      <c r="E859" s="26"/>
    </row>
    <row r="860" spans="5:5" x14ac:dyDescent="0.2">
      <c r="E860" s="26"/>
    </row>
    <row r="861" spans="5:5" x14ac:dyDescent="0.2">
      <c r="E861" s="26"/>
    </row>
    <row r="862" spans="5:5" x14ac:dyDescent="0.2">
      <c r="E862" s="26"/>
    </row>
    <row r="863" spans="5:5" x14ac:dyDescent="0.2">
      <c r="E863" s="26"/>
    </row>
    <row r="864" spans="5:5" x14ac:dyDescent="0.2">
      <c r="E864" s="26"/>
    </row>
    <row r="865" spans="5:5" x14ac:dyDescent="0.2">
      <c r="E865" s="26"/>
    </row>
    <row r="866" spans="5:5" x14ac:dyDescent="0.2">
      <c r="E866" s="26"/>
    </row>
    <row r="867" spans="5:5" x14ac:dyDescent="0.2">
      <c r="E867" s="26"/>
    </row>
    <row r="868" spans="5:5" x14ac:dyDescent="0.2">
      <c r="E868" s="26"/>
    </row>
    <row r="869" spans="5:5" x14ac:dyDescent="0.2">
      <c r="E869" s="26"/>
    </row>
    <row r="870" spans="5:5" x14ac:dyDescent="0.2">
      <c r="E870" s="26"/>
    </row>
    <row r="871" spans="5:5" x14ac:dyDescent="0.2">
      <c r="E871" s="26"/>
    </row>
    <row r="872" spans="5:5" x14ac:dyDescent="0.2">
      <c r="E872" s="26"/>
    </row>
    <row r="873" spans="5:5" x14ac:dyDescent="0.2">
      <c r="E873" s="26"/>
    </row>
    <row r="874" spans="5:5" x14ac:dyDescent="0.2">
      <c r="E874" s="26"/>
    </row>
    <row r="875" spans="5:5" x14ac:dyDescent="0.2">
      <c r="E875" s="26"/>
    </row>
    <row r="876" spans="5:5" x14ac:dyDescent="0.2">
      <c r="E876" s="26"/>
    </row>
    <row r="877" spans="5:5" x14ac:dyDescent="0.2">
      <c r="E877" s="26"/>
    </row>
    <row r="878" spans="5:5" x14ac:dyDescent="0.2">
      <c r="E878" s="26"/>
    </row>
    <row r="879" spans="5:5" x14ac:dyDescent="0.2">
      <c r="E879" s="26"/>
    </row>
    <row r="880" spans="5:5" x14ac:dyDescent="0.2">
      <c r="E880" s="26"/>
    </row>
    <row r="881" spans="5:5" x14ac:dyDescent="0.2">
      <c r="E881" s="26"/>
    </row>
    <row r="882" spans="5:5" x14ac:dyDescent="0.2">
      <c r="E882" s="26"/>
    </row>
    <row r="883" spans="5:5" x14ac:dyDescent="0.2">
      <c r="E883" s="26"/>
    </row>
    <row r="884" spans="5:5" x14ac:dyDescent="0.2">
      <c r="E884" s="26"/>
    </row>
    <row r="885" spans="5:5" x14ac:dyDescent="0.2">
      <c r="E885" s="26"/>
    </row>
    <row r="886" spans="5:5" x14ac:dyDescent="0.2">
      <c r="E886" s="26"/>
    </row>
    <row r="887" spans="5:5" x14ac:dyDescent="0.2">
      <c r="E887" s="26"/>
    </row>
    <row r="888" spans="5:5" x14ac:dyDescent="0.2">
      <c r="E888" s="26"/>
    </row>
    <row r="889" spans="5:5" x14ac:dyDescent="0.2">
      <c r="E889" s="26"/>
    </row>
    <row r="890" spans="5:5" x14ac:dyDescent="0.2">
      <c r="E890" s="26"/>
    </row>
    <row r="891" spans="5:5" x14ac:dyDescent="0.2">
      <c r="E891" s="26"/>
    </row>
    <row r="892" spans="5:5" x14ac:dyDescent="0.2">
      <c r="E892" s="26"/>
    </row>
    <row r="893" spans="5:5" x14ac:dyDescent="0.2">
      <c r="E893" s="26"/>
    </row>
    <row r="894" spans="5:5" x14ac:dyDescent="0.2">
      <c r="E894" s="26"/>
    </row>
    <row r="895" spans="5:5" x14ac:dyDescent="0.2">
      <c r="E895" s="26"/>
    </row>
    <row r="896" spans="5:5" x14ac:dyDescent="0.2">
      <c r="E896" s="26"/>
    </row>
    <row r="897" spans="5:5" x14ac:dyDescent="0.2">
      <c r="E897" s="26"/>
    </row>
    <row r="898" spans="5:5" x14ac:dyDescent="0.2">
      <c r="E898" s="26"/>
    </row>
    <row r="899" spans="5:5" x14ac:dyDescent="0.2">
      <c r="E899" s="26"/>
    </row>
    <row r="900" spans="5:5" x14ac:dyDescent="0.2">
      <c r="E900" s="26"/>
    </row>
    <row r="901" spans="5:5" x14ac:dyDescent="0.2">
      <c r="E901" s="26"/>
    </row>
    <row r="902" spans="5:5" x14ac:dyDescent="0.2">
      <c r="E902" s="26"/>
    </row>
    <row r="903" spans="5:5" x14ac:dyDescent="0.2">
      <c r="E903" s="26"/>
    </row>
    <row r="904" spans="5:5" x14ac:dyDescent="0.2">
      <c r="E904" s="26"/>
    </row>
    <row r="905" spans="5:5" x14ac:dyDescent="0.2">
      <c r="E905" s="26"/>
    </row>
    <row r="906" spans="5:5" x14ac:dyDescent="0.2">
      <c r="E906" s="26"/>
    </row>
    <row r="907" spans="5:5" x14ac:dyDescent="0.2">
      <c r="E907" s="26"/>
    </row>
    <row r="908" spans="5:5" x14ac:dyDescent="0.2">
      <c r="E908" s="26"/>
    </row>
    <row r="909" spans="5:5" x14ac:dyDescent="0.2">
      <c r="E909" s="26"/>
    </row>
    <row r="910" spans="5:5" x14ac:dyDescent="0.2">
      <c r="E910" s="26"/>
    </row>
    <row r="911" spans="5:5" x14ac:dyDescent="0.2">
      <c r="E911" s="26"/>
    </row>
    <row r="912" spans="5:5" x14ac:dyDescent="0.2">
      <c r="E912" s="26"/>
    </row>
    <row r="913" spans="5:5" x14ac:dyDescent="0.2">
      <c r="E913" s="26"/>
    </row>
    <row r="914" spans="5:5" x14ac:dyDescent="0.2">
      <c r="E914" s="26"/>
    </row>
    <row r="915" spans="5:5" x14ac:dyDescent="0.2">
      <c r="E915" s="26"/>
    </row>
    <row r="916" spans="5:5" x14ac:dyDescent="0.2">
      <c r="E916" s="26"/>
    </row>
    <row r="917" spans="5:5" x14ac:dyDescent="0.2">
      <c r="E917" s="26"/>
    </row>
    <row r="918" spans="5:5" x14ac:dyDescent="0.2">
      <c r="E918" s="26"/>
    </row>
    <row r="919" spans="5:5" x14ac:dyDescent="0.2">
      <c r="E919" s="26"/>
    </row>
    <row r="920" spans="5:5" x14ac:dyDescent="0.2">
      <c r="E920" s="26"/>
    </row>
    <row r="921" spans="5:5" x14ac:dyDescent="0.2">
      <c r="E921" s="26"/>
    </row>
    <row r="922" spans="5:5" x14ac:dyDescent="0.2">
      <c r="E922" s="26"/>
    </row>
    <row r="923" spans="5:5" x14ac:dyDescent="0.2">
      <c r="E923" s="26"/>
    </row>
    <row r="924" spans="5:5" x14ac:dyDescent="0.2">
      <c r="E924" s="26"/>
    </row>
    <row r="925" spans="5:5" x14ac:dyDescent="0.2">
      <c r="E925" s="26"/>
    </row>
    <row r="926" spans="5:5" x14ac:dyDescent="0.2">
      <c r="E926" s="26"/>
    </row>
    <row r="927" spans="5:5" x14ac:dyDescent="0.2">
      <c r="E927" s="26"/>
    </row>
    <row r="928" spans="5:5" x14ac:dyDescent="0.2">
      <c r="E928" s="26"/>
    </row>
    <row r="929" spans="5:5" x14ac:dyDescent="0.2">
      <c r="E929" s="26"/>
    </row>
    <row r="930" spans="5:5" x14ac:dyDescent="0.2">
      <c r="E930" s="26"/>
    </row>
    <row r="931" spans="5:5" x14ac:dyDescent="0.2">
      <c r="E931" s="26"/>
    </row>
    <row r="932" spans="5:5" x14ac:dyDescent="0.2">
      <c r="E932" s="26"/>
    </row>
    <row r="933" spans="5:5" x14ac:dyDescent="0.2">
      <c r="E933" s="26"/>
    </row>
    <row r="934" spans="5:5" x14ac:dyDescent="0.2">
      <c r="E934" s="26"/>
    </row>
    <row r="935" spans="5:5" x14ac:dyDescent="0.2">
      <c r="E935" s="26"/>
    </row>
    <row r="936" spans="5:5" x14ac:dyDescent="0.2">
      <c r="E936" s="26"/>
    </row>
    <row r="937" spans="5:5" x14ac:dyDescent="0.2">
      <c r="E937" s="26"/>
    </row>
    <row r="938" spans="5:5" x14ac:dyDescent="0.2">
      <c r="E938" s="26"/>
    </row>
    <row r="939" spans="5:5" x14ac:dyDescent="0.2">
      <c r="E939" s="26"/>
    </row>
    <row r="940" spans="5:5" x14ac:dyDescent="0.2">
      <c r="E940" s="26"/>
    </row>
    <row r="941" spans="5:5" x14ac:dyDescent="0.2">
      <c r="E941" s="26"/>
    </row>
    <row r="942" spans="5:5" x14ac:dyDescent="0.2">
      <c r="E942" s="26"/>
    </row>
    <row r="943" spans="5:5" x14ac:dyDescent="0.2">
      <c r="E943" s="26"/>
    </row>
    <row r="944" spans="5:5" x14ac:dyDescent="0.2">
      <c r="E944" s="26"/>
    </row>
    <row r="945" spans="5:5" x14ac:dyDescent="0.2">
      <c r="E945" s="26"/>
    </row>
    <row r="946" spans="5:5" x14ac:dyDescent="0.2">
      <c r="E946" s="26"/>
    </row>
    <row r="947" spans="5:5" x14ac:dyDescent="0.2">
      <c r="E947" s="26"/>
    </row>
    <row r="948" spans="5:5" x14ac:dyDescent="0.2">
      <c r="E948" s="26"/>
    </row>
    <row r="949" spans="5:5" x14ac:dyDescent="0.2">
      <c r="E949" s="26"/>
    </row>
    <row r="950" spans="5:5" x14ac:dyDescent="0.2">
      <c r="E950" s="26"/>
    </row>
    <row r="951" spans="5:5" x14ac:dyDescent="0.2">
      <c r="E951" s="26"/>
    </row>
    <row r="952" spans="5:5" x14ac:dyDescent="0.2">
      <c r="E952" s="26"/>
    </row>
    <row r="953" spans="5:5" x14ac:dyDescent="0.2">
      <c r="E953" s="26"/>
    </row>
    <row r="954" spans="5:5" x14ac:dyDescent="0.2">
      <c r="E954" s="26"/>
    </row>
    <row r="955" spans="5:5" x14ac:dyDescent="0.2">
      <c r="E955" s="26"/>
    </row>
    <row r="956" spans="5:5" x14ac:dyDescent="0.2">
      <c r="E956" s="26"/>
    </row>
    <row r="957" spans="5:5" x14ac:dyDescent="0.2">
      <c r="E957" s="26"/>
    </row>
    <row r="958" spans="5:5" x14ac:dyDescent="0.2">
      <c r="E958" s="26"/>
    </row>
    <row r="959" spans="5:5" x14ac:dyDescent="0.2">
      <c r="E959" s="26"/>
    </row>
    <row r="960" spans="5:5" x14ac:dyDescent="0.2">
      <c r="E960" s="26"/>
    </row>
    <row r="961" spans="5:5" x14ac:dyDescent="0.2">
      <c r="E961" s="26"/>
    </row>
    <row r="962" spans="5:5" x14ac:dyDescent="0.2">
      <c r="E962" s="26"/>
    </row>
    <row r="963" spans="5:5" x14ac:dyDescent="0.2">
      <c r="E963" s="26"/>
    </row>
    <row r="964" spans="5:5" x14ac:dyDescent="0.2">
      <c r="E964" s="26"/>
    </row>
    <row r="965" spans="5:5" x14ac:dyDescent="0.2">
      <c r="E965" s="26"/>
    </row>
    <row r="966" spans="5:5" x14ac:dyDescent="0.2">
      <c r="E966" s="26"/>
    </row>
    <row r="967" spans="5:5" x14ac:dyDescent="0.2">
      <c r="E967" s="26"/>
    </row>
    <row r="968" spans="5:5" x14ac:dyDescent="0.2">
      <c r="E968" s="26"/>
    </row>
    <row r="969" spans="5:5" x14ac:dyDescent="0.2">
      <c r="E969" s="26"/>
    </row>
    <row r="970" spans="5:5" x14ac:dyDescent="0.2">
      <c r="E970" s="26"/>
    </row>
    <row r="971" spans="5:5" x14ac:dyDescent="0.2">
      <c r="E971" s="26"/>
    </row>
    <row r="972" spans="5:5" x14ac:dyDescent="0.2">
      <c r="E972" s="26"/>
    </row>
    <row r="973" spans="5:5" x14ac:dyDescent="0.2">
      <c r="E973" s="26"/>
    </row>
    <row r="974" spans="5:5" x14ac:dyDescent="0.2">
      <c r="E974" s="26"/>
    </row>
    <row r="975" spans="5:5" x14ac:dyDescent="0.2">
      <c r="E975" s="26"/>
    </row>
    <row r="976" spans="5:5" x14ac:dyDescent="0.2">
      <c r="E976" s="26"/>
    </row>
    <row r="977" spans="5:5" x14ac:dyDescent="0.2">
      <c r="E977" s="26"/>
    </row>
    <row r="978" spans="5:5" x14ac:dyDescent="0.2">
      <c r="E978" s="26"/>
    </row>
    <row r="979" spans="5:5" x14ac:dyDescent="0.2">
      <c r="E979" s="26"/>
    </row>
    <row r="980" spans="5:5" x14ac:dyDescent="0.2">
      <c r="E980" s="26"/>
    </row>
    <row r="981" spans="5:5" x14ac:dyDescent="0.2">
      <c r="E981" s="26"/>
    </row>
    <row r="982" spans="5:5" x14ac:dyDescent="0.2">
      <c r="E982" s="26"/>
    </row>
    <row r="983" spans="5:5" x14ac:dyDescent="0.2">
      <c r="E983" s="26"/>
    </row>
    <row r="984" spans="5:5" x14ac:dyDescent="0.2">
      <c r="E984" s="26"/>
    </row>
    <row r="985" spans="5:5" x14ac:dyDescent="0.2">
      <c r="E985" s="26"/>
    </row>
    <row r="986" spans="5:5" x14ac:dyDescent="0.2">
      <c r="E986" s="26"/>
    </row>
    <row r="987" spans="5:5" x14ac:dyDescent="0.2">
      <c r="E987" s="26"/>
    </row>
    <row r="988" spans="5:5" x14ac:dyDescent="0.2">
      <c r="E988" s="26"/>
    </row>
    <row r="989" spans="5:5" x14ac:dyDescent="0.2">
      <c r="E989" s="26"/>
    </row>
    <row r="990" spans="5:5" x14ac:dyDescent="0.2">
      <c r="E990" s="26"/>
    </row>
    <row r="991" spans="5:5" x14ac:dyDescent="0.2">
      <c r="E991" s="26"/>
    </row>
    <row r="992" spans="5:5" x14ac:dyDescent="0.2">
      <c r="E992" s="26"/>
    </row>
    <row r="993" spans="5:5" x14ac:dyDescent="0.2">
      <c r="E993" s="26"/>
    </row>
    <row r="994" spans="5:5" x14ac:dyDescent="0.2">
      <c r="E994" s="26"/>
    </row>
    <row r="995" spans="5:5" x14ac:dyDescent="0.2">
      <c r="E995" s="26"/>
    </row>
    <row r="996" spans="5:5" x14ac:dyDescent="0.2">
      <c r="E996" s="26"/>
    </row>
    <row r="997" spans="5:5" x14ac:dyDescent="0.2">
      <c r="E997" s="26"/>
    </row>
    <row r="998" spans="5:5" x14ac:dyDescent="0.2">
      <c r="E998" s="26"/>
    </row>
    <row r="999" spans="5:5" x14ac:dyDescent="0.2">
      <c r="E999" s="26"/>
    </row>
    <row r="1000" spans="5:5" x14ac:dyDescent="0.2">
      <c r="E1000" s="26"/>
    </row>
    <row r="1001" spans="5:5" x14ac:dyDescent="0.2">
      <c r="E1001" s="26"/>
    </row>
    <row r="1002" spans="5:5" x14ac:dyDescent="0.2">
      <c r="E1002" s="26"/>
    </row>
    <row r="1003" spans="5:5" x14ac:dyDescent="0.2">
      <c r="E1003" s="26"/>
    </row>
    <row r="1004" spans="5:5" x14ac:dyDescent="0.2">
      <c r="E1004" s="26"/>
    </row>
    <row r="1005" spans="5:5" x14ac:dyDescent="0.2">
      <c r="E1005" s="26"/>
    </row>
    <row r="1006" spans="5:5" x14ac:dyDescent="0.2">
      <c r="E1006" s="26"/>
    </row>
    <row r="1007" spans="5:5" x14ac:dyDescent="0.2">
      <c r="E1007" s="26"/>
    </row>
    <row r="1008" spans="5:5" x14ac:dyDescent="0.2">
      <c r="E1008" s="26"/>
    </row>
    <row r="1009" spans="5:5" x14ac:dyDescent="0.2">
      <c r="E1009" s="26"/>
    </row>
    <row r="1010" spans="5:5" x14ac:dyDescent="0.2">
      <c r="E1010" s="26"/>
    </row>
    <row r="1011" spans="5:5" x14ac:dyDescent="0.2">
      <c r="E1011" s="26"/>
    </row>
    <row r="1012" spans="5:5" x14ac:dyDescent="0.2">
      <c r="E1012" s="26"/>
    </row>
    <row r="1013" spans="5:5" x14ac:dyDescent="0.2">
      <c r="E1013" s="26"/>
    </row>
    <row r="1014" spans="5:5" x14ac:dyDescent="0.2">
      <c r="E1014" s="26"/>
    </row>
    <row r="1015" spans="5:5" x14ac:dyDescent="0.2">
      <c r="E1015" s="26"/>
    </row>
    <row r="1016" spans="5:5" x14ac:dyDescent="0.2">
      <c r="E1016" s="26"/>
    </row>
    <row r="1017" spans="5:5" x14ac:dyDescent="0.2">
      <c r="E1017" s="26"/>
    </row>
    <row r="1018" spans="5:5" x14ac:dyDescent="0.2">
      <c r="E1018" s="26"/>
    </row>
    <row r="1019" spans="5:5" x14ac:dyDescent="0.2">
      <c r="E1019" s="26"/>
    </row>
    <row r="1020" spans="5:5" x14ac:dyDescent="0.2">
      <c r="E1020" s="26"/>
    </row>
    <row r="1021" spans="5:5" x14ac:dyDescent="0.2">
      <c r="E1021" s="26"/>
    </row>
    <row r="1022" spans="5:5" x14ac:dyDescent="0.2">
      <c r="E1022" s="26"/>
    </row>
    <row r="1023" spans="5:5" x14ac:dyDescent="0.2">
      <c r="E1023" s="26"/>
    </row>
    <row r="1024" spans="5:5" x14ac:dyDescent="0.2">
      <c r="E1024" s="26"/>
    </row>
    <row r="1025" spans="5:5" x14ac:dyDescent="0.2">
      <c r="E1025" s="26"/>
    </row>
    <row r="1026" spans="5:5" x14ac:dyDescent="0.2">
      <c r="E1026" s="26"/>
    </row>
    <row r="1027" spans="5:5" x14ac:dyDescent="0.2">
      <c r="E1027" s="26"/>
    </row>
    <row r="1028" spans="5:5" x14ac:dyDescent="0.2">
      <c r="E1028" s="26"/>
    </row>
    <row r="1029" spans="5:5" x14ac:dyDescent="0.2">
      <c r="E1029" s="26"/>
    </row>
    <row r="1030" spans="5:5" x14ac:dyDescent="0.2">
      <c r="E1030" s="26"/>
    </row>
    <row r="1031" spans="5:5" x14ac:dyDescent="0.2">
      <c r="E1031" s="26"/>
    </row>
    <row r="1032" spans="5:5" x14ac:dyDescent="0.2">
      <c r="E1032" s="26"/>
    </row>
    <row r="1033" spans="5:5" x14ac:dyDescent="0.2">
      <c r="E1033" s="26"/>
    </row>
    <row r="1034" spans="5:5" x14ac:dyDescent="0.2">
      <c r="E1034" s="26"/>
    </row>
    <row r="1035" spans="5:5" x14ac:dyDescent="0.2">
      <c r="E1035" s="26"/>
    </row>
    <row r="1036" spans="5:5" x14ac:dyDescent="0.2">
      <c r="E1036" s="26"/>
    </row>
    <row r="1037" spans="5:5" x14ac:dyDescent="0.2">
      <c r="E1037" s="26"/>
    </row>
    <row r="1038" spans="5:5" x14ac:dyDescent="0.2">
      <c r="E1038" s="26"/>
    </row>
    <row r="1039" spans="5:5" x14ac:dyDescent="0.2">
      <c r="E1039" s="26"/>
    </row>
    <row r="1040" spans="5:5" x14ac:dyDescent="0.2">
      <c r="E1040" s="26"/>
    </row>
    <row r="1041" spans="5:5" x14ac:dyDescent="0.2">
      <c r="E1041" s="26"/>
    </row>
    <row r="1042" spans="5:5" x14ac:dyDescent="0.2">
      <c r="E1042" s="26"/>
    </row>
    <row r="1043" spans="5:5" x14ac:dyDescent="0.2">
      <c r="E1043" s="26"/>
    </row>
    <row r="1044" spans="5:5" x14ac:dyDescent="0.2">
      <c r="E1044" s="26"/>
    </row>
    <row r="1045" spans="5:5" x14ac:dyDescent="0.2">
      <c r="E1045" s="26"/>
    </row>
    <row r="1046" spans="5:5" x14ac:dyDescent="0.2">
      <c r="E1046" s="26"/>
    </row>
    <row r="1047" spans="5:5" x14ac:dyDescent="0.2">
      <c r="E1047" s="26"/>
    </row>
    <row r="1048" spans="5:5" x14ac:dyDescent="0.2">
      <c r="E1048" s="26"/>
    </row>
    <row r="1049" spans="5:5" x14ac:dyDescent="0.2">
      <c r="E1049" s="26"/>
    </row>
    <row r="1050" spans="5:5" x14ac:dyDescent="0.2">
      <c r="E1050" s="26"/>
    </row>
    <row r="1051" spans="5:5" x14ac:dyDescent="0.2">
      <c r="E1051" s="26"/>
    </row>
    <row r="1052" spans="5:5" x14ac:dyDescent="0.2">
      <c r="E1052" s="26"/>
    </row>
    <row r="1053" spans="5:5" x14ac:dyDescent="0.2">
      <c r="E1053" s="26"/>
    </row>
    <row r="1054" spans="5:5" x14ac:dyDescent="0.2">
      <c r="E1054" s="26"/>
    </row>
    <row r="1055" spans="5:5" x14ac:dyDescent="0.2">
      <c r="E1055" s="26"/>
    </row>
    <row r="1056" spans="5:5" x14ac:dyDescent="0.2">
      <c r="E1056" s="26"/>
    </row>
    <row r="1057" spans="5:5" x14ac:dyDescent="0.2">
      <c r="E1057" s="26"/>
    </row>
    <row r="1058" spans="5:5" x14ac:dyDescent="0.2">
      <c r="E1058" s="26"/>
    </row>
    <row r="1059" spans="5:5" x14ac:dyDescent="0.2">
      <c r="E1059" s="26"/>
    </row>
    <row r="1060" spans="5:5" x14ac:dyDescent="0.2">
      <c r="E1060" s="26"/>
    </row>
    <row r="1061" spans="5:5" x14ac:dyDescent="0.2">
      <c r="E1061" s="26"/>
    </row>
    <row r="1062" spans="5:5" x14ac:dyDescent="0.2">
      <c r="E1062" s="26"/>
    </row>
    <row r="1063" spans="5:5" x14ac:dyDescent="0.2">
      <c r="E1063" s="26"/>
    </row>
    <row r="1064" spans="5:5" x14ac:dyDescent="0.2">
      <c r="E1064" s="26"/>
    </row>
    <row r="1065" spans="5:5" x14ac:dyDescent="0.2">
      <c r="E1065" s="26"/>
    </row>
    <row r="1066" spans="5:5" x14ac:dyDescent="0.2">
      <c r="E1066" s="26"/>
    </row>
    <row r="1067" spans="5:5" x14ac:dyDescent="0.2">
      <c r="E1067" s="26"/>
    </row>
    <row r="1068" spans="5:5" x14ac:dyDescent="0.2">
      <c r="E1068" s="26"/>
    </row>
    <row r="1069" spans="5:5" x14ac:dyDescent="0.2">
      <c r="E1069" s="26"/>
    </row>
    <row r="1070" spans="5:5" x14ac:dyDescent="0.2">
      <c r="E1070" s="26"/>
    </row>
    <row r="1071" spans="5:5" x14ac:dyDescent="0.2">
      <c r="E1071" s="26"/>
    </row>
    <row r="1072" spans="5:5" x14ac:dyDescent="0.2">
      <c r="E1072" s="26"/>
    </row>
    <row r="1073" spans="5:5" x14ac:dyDescent="0.2">
      <c r="E1073" s="26"/>
    </row>
    <row r="1074" spans="5:5" x14ac:dyDescent="0.2">
      <c r="E1074" s="26"/>
    </row>
    <row r="1075" spans="5:5" x14ac:dyDescent="0.2">
      <c r="E1075" s="26"/>
    </row>
    <row r="1076" spans="5:5" x14ac:dyDescent="0.2">
      <c r="E1076" s="26"/>
    </row>
    <row r="1077" spans="5:5" x14ac:dyDescent="0.2">
      <c r="E1077" s="26"/>
    </row>
    <row r="1078" spans="5:5" x14ac:dyDescent="0.2">
      <c r="E1078" s="26"/>
    </row>
    <row r="1079" spans="5:5" x14ac:dyDescent="0.2">
      <c r="E1079" s="26"/>
    </row>
    <row r="1080" spans="5:5" x14ac:dyDescent="0.2">
      <c r="E1080" s="26"/>
    </row>
    <row r="1081" spans="5:5" x14ac:dyDescent="0.2">
      <c r="E1081" s="26"/>
    </row>
    <row r="1082" spans="5:5" x14ac:dyDescent="0.2">
      <c r="E1082" s="26"/>
    </row>
    <row r="1083" spans="5:5" x14ac:dyDescent="0.2">
      <c r="E1083" s="26"/>
    </row>
    <row r="1084" spans="5:5" x14ac:dyDescent="0.2">
      <c r="E1084" s="26"/>
    </row>
    <row r="1085" spans="5:5" x14ac:dyDescent="0.2">
      <c r="E1085" s="26"/>
    </row>
    <row r="1086" spans="5:5" x14ac:dyDescent="0.2">
      <c r="E1086" s="26"/>
    </row>
    <row r="1087" spans="5:5" x14ac:dyDescent="0.2">
      <c r="E1087" s="26"/>
    </row>
    <row r="1088" spans="5:5" x14ac:dyDescent="0.2">
      <c r="E1088" s="26"/>
    </row>
    <row r="1089" spans="5:5" x14ac:dyDescent="0.2">
      <c r="E1089" s="26"/>
    </row>
    <row r="1090" spans="5:5" x14ac:dyDescent="0.2">
      <c r="E1090" s="26"/>
    </row>
    <row r="1091" spans="5:5" x14ac:dyDescent="0.2">
      <c r="E1091" s="26"/>
    </row>
    <row r="1092" spans="5:5" x14ac:dyDescent="0.2">
      <c r="E1092" s="26"/>
    </row>
    <row r="1093" spans="5:5" x14ac:dyDescent="0.2">
      <c r="E1093" s="26"/>
    </row>
    <row r="1094" spans="5:5" x14ac:dyDescent="0.2">
      <c r="E1094" s="26"/>
    </row>
    <row r="1095" spans="5:5" x14ac:dyDescent="0.2">
      <c r="E1095" s="26"/>
    </row>
    <row r="1096" spans="5:5" x14ac:dyDescent="0.2">
      <c r="E1096" s="26"/>
    </row>
    <row r="1097" spans="5:5" x14ac:dyDescent="0.2">
      <c r="E1097" s="26"/>
    </row>
    <row r="1098" spans="5:5" x14ac:dyDescent="0.2">
      <c r="E1098" s="26"/>
    </row>
    <row r="1099" spans="5:5" x14ac:dyDescent="0.2">
      <c r="E1099" s="26"/>
    </row>
    <row r="1100" spans="5:5" x14ac:dyDescent="0.2">
      <c r="E1100" s="26"/>
    </row>
    <row r="1101" spans="5:5" x14ac:dyDescent="0.2">
      <c r="E1101" s="26"/>
    </row>
    <row r="1102" spans="5:5" x14ac:dyDescent="0.2">
      <c r="E1102" s="26"/>
    </row>
    <row r="1103" spans="5:5" x14ac:dyDescent="0.2">
      <c r="E1103" s="26"/>
    </row>
    <row r="1104" spans="5:5" x14ac:dyDescent="0.2">
      <c r="E1104" s="26"/>
    </row>
    <row r="1105" spans="5:5" x14ac:dyDescent="0.2">
      <c r="E1105" s="26"/>
    </row>
    <row r="1106" spans="5:5" x14ac:dyDescent="0.2">
      <c r="E1106" s="26"/>
    </row>
    <row r="1107" spans="5:5" x14ac:dyDescent="0.2">
      <c r="E1107" s="26"/>
    </row>
    <row r="1108" spans="5:5" x14ac:dyDescent="0.2">
      <c r="E1108" s="26"/>
    </row>
    <row r="1109" spans="5:5" x14ac:dyDescent="0.2">
      <c r="E1109" s="26"/>
    </row>
    <row r="1110" spans="5:5" x14ac:dyDescent="0.2">
      <c r="E1110" s="26"/>
    </row>
    <row r="1111" spans="5:5" x14ac:dyDescent="0.2">
      <c r="E1111" s="26"/>
    </row>
    <row r="1112" spans="5:5" x14ac:dyDescent="0.2">
      <c r="E1112" s="26"/>
    </row>
    <row r="1113" spans="5:5" x14ac:dyDescent="0.2">
      <c r="E1113" s="26"/>
    </row>
    <row r="1114" spans="5:5" x14ac:dyDescent="0.2">
      <c r="E1114" s="26"/>
    </row>
    <row r="1115" spans="5:5" x14ac:dyDescent="0.2">
      <c r="E1115" s="26"/>
    </row>
    <row r="1116" spans="5:5" x14ac:dyDescent="0.2">
      <c r="E1116" s="26"/>
    </row>
    <row r="1117" spans="5:5" x14ac:dyDescent="0.2">
      <c r="E1117" s="26"/>
    </row>
    <row r="1118" spans="5:5" x14ac:dyDescent="0.2">
      <c r="E1118" s="26"/>
    </row>
    <row r="1119" spans="5:5" x14ac:dyDescent="0.2">
      <c r="E1119" s="26"/>
    </row>
    <row r="1120" spans="5:5" x14ac:dyDescent="0.2">
      <c r="E1120" s="26"/>
    </row>
    <row r="1121" spans="5:5" x14ac:dyDescent="0.2">
      <c r="E1121" s="26"/>
    </row>
    <row r="1122" spans="5:5" x14ac:dyDescent="0.2">
      <c r="E1122" s="26"/>
    </row>
    <row r="1123" spans="5:5" x14ac:dyDescent="0.2">
      <c r="E1123" s="26"/>
    </row>
    <row r="1124" spans="5:5" x14ac:dyDescent="0.2">
      <c r="E1124" s="26"/>
    </row>
    <row r="1125" spans="5:5" x14ac:dyDescent="0.2">
      <c r="E1125" s="26"/>
    </row>
    <row r="1126" spans="5:5" x14ac:dyDescent="0.2">
      <c r="E1126" s="26"/>
    </row>
    <row r="1127" spans="5:5" x14ac:dyDescent="0.2">
      <c r="E1127" s="26"/>
    </row>
    <row r="1128" spans="5:5" x14ac:dyDescent="0.2">
      <c r="E1128" s="26"/>
    </row>
    <row r="1129" spans="5:5" x14ac:dyDescent="0.2">
      <c r="E1129" s="26"/>
    </row>
    <row r="1130" spans="5:5" x14ac:dyDescent="0.2">
      <c r="E1130" s="26"/>
    </row>
    <row r="1131" spans="5:5" x14ac:dyDescent="0.2">
      <c r="E1131" s="26"/>
    </row>
    <row r="1132" spans="5:5" x14ac:dyDescent="0.2">
      <c r="E1132" s="26"/>
    </row>
    <row r="1133" spans="5:5" x14ac:dyDescent="0.2">
      <c r="E1133" s="26"/>
    </row>
    <row r="1134" spans="5:5" x14ac:dyDescent="0.2">
      <c r="E1134" s="26"/>
    </row>
    <row r="1135" spans="5:5" x14ac:dyDescent="0.2">
      <c r="E1135" s="26"/>
    </row>
    <row r="1136" spans="5:5" x14ac:dyDescent="0.2">
      <c r="E1136" s="26"/>
    </row>
    <row r="1137" spans="5:5" x14ac:dyDescent="0.2">
      <c r="E1137" s="26"/>
    </row>
    <row r="1138" spans="5:5" x14ac:dyDescent="0.2">
      <c r="E1138" s="26"/>
    </row>
    <row r="1139" spans="5:5" x14ac:dyDescent="0.2">
      <c r="E1139" s="26"/>
    </row>
    <row r="1140" spans="5:5" x14ac:dyDescent="0.2">
      <c r="E1140" s="26"/>
    </row>
    <row r="1141" spans="5:5" x14ac:dyDescent="0.2">
      <c r="E1141" s="26"/>
    </row>
    <row r="1142" spans="5:5" x14ac:dyDescent="0.2">
      <c r="E1142" s="26"/>
    </row>
    <row r="1143" spans="5:5" x14ac:dyDescent="0.2">
      <c r="E1143" s="26"/>
    </row>
    <row r="1144" spans="5:5" x14ac:dyDescent="0.2">
      <c r="E1144" s="26"/>
    </row>
    <row r="1145" spans="5:5" x14ac:dyDescent="0.2">
      <c r="E1145" s="26"/>
    </row>
    <row r="1146" spans="5:5" x14ac:dyDescent="0.2">
      <c r="E1146" s="26"/>
    </row>
    <row r="1147" spans="5:5" x14ac:dyDescent="0.2">
      <c r="E1147" s="26"/>
    </row>
    <row r="1148" spans="5:5" x14ac:dyDescent="0.2">
      <c r="E1148" s="26"/>
    </row>
    <row r="1149" spans="5:5" x14ac:dyDescent="0.2">
      <c r="E1149" s="26"/>
    </row>
    <row r="1150" spans="5:5" x14ac:dyDescent="0.2">
      <c r="E1150" s="26"/>
    </row>
    <row r="1151" spans="5:5" x14ac:dyDescent="0.2">
      <c r="E1151" s="26"/>
    </row>
    <row r="1152" spans="5:5" x14ac:dyDescent="0.2">
      <c r="E1152" s="26"/>
    </row>
    <row r="1153" spans="5:5" x14ac:dyDescent="0.2">
      <c r="E1153" s="26"/>
    </row>
    <row r="1154" spans="5:5" x14ac:dyDescent="0.2">
      <c r="E1154" s="26"/>
    </row>
    <row r="1155" spans="5:5" x14ac:dyDescent="0.2">
      <c r="E1155" s="26"/>
    </row>
    <row r="1156" spans="5:5" x14ac:dyDescent="0.2">
      <c r="E1156" s="26"/>
    </row>
    <row r="1157" spans="5:5" x14ac:dyDescent="0.2">
      <c r="E1157" s="26"/>
    </row>
    <row r="1158" spans="5:5" x14ac:dyDescent="0.2">
      <c r="E1158" s="26"/>
    </row>
    <row r="1159" spans="5:5" x14ac:dyDescent="0.2">
      <c r="E1159" s="26"/>
    </row>
    <row r="1160" spans="5:5" x14ac:dyDescent="0.2">
      <c r="E1160" s="26"/>
    </row>
    <row r="1161" spans="5:5" x14ac:dyDescent="0.2">
      <c r="E1161" s="26"/>
    </row>
    <row r="1162" spans="5:5" x14ac:dyDescent="0.2">
      <c r="E1162" s="26"/>
    </row>
    <row r="1163" spans="5:5" x14ac:dyDescent="0.2">
      <c r="E1163" s="26"/>
    </row>
    <row r="1164" spans="5:5" x14ac:dyDescent="0.2">
      <c r="E1164" s="26"/>
    </row>
    <row r="1165" spans="5:5" x14ac:dyDescent="0.2">
      <c r="E1165" s="26"/>
    </row>
    <row r="1166" spans="5:5" x14ac:dyDescent="0.2">
      <c r="E1166" s="26"/>
    </row>
    <row r="1167" spans="5:5" x14ac:dyDescent="0.2">
      <c r="E1167" s="26"/>
    </row>
    <row r="1168" spans="5:5" x14ac:dyDescent="0.2">
      <c r="E1168" s="26"/>
    </row>
    <row r="1169" spans="5:5" x14ac:dyDescent="0.2">
      <c r="E1169" s="26"/>
    </row>
    <row r="1170" spans="5:5" x14ac:dyDescent="0.2">
      <c r="E1170" s="26"/>
    </row>
    <row r="1171" spans="5:5" x14ac:dyDescent="0.2">
      <c r="E1171" s="26"/>
    </row>
    <row r="1172" spans="5:5" x14ac:dyDescent="0.2">
      <c r="E1172" s="26"/>
    </row>
    <row r="1173" spans="5:5" x14ac:dyDescent="0.2">
      <c r="E1173" s="26"/>
    </row>
    <row r="1174" spans="5:5" x14ac:dyDescent="0.2">
      <c r="E1174" s="26"/>
    </row>
    <row r="1175" spans="5:5" x14ac:dyDescent="0.2">
      <c r="E1175" s="26"/>
    </row>
    <row r="1176" spans="5:5" x14ac:dyDescent="0.2">
      <c r="E1176" s="26"/>
    </row>
    <row r="1177" spans="5:5" x14ac:dyDescent="0.2">
      <c r="E1177" s="26"/>
    </row>
    <row r="1178" spans="5:5" x14ac:dyDescent="0.2">
      <c r="E1178" s="26"/>
    </row>
    <row r="1179" spans="5:5" x14ac:dyDescent="0.2">
      <c r="E1179" s="26"/>
    </row>
    <row r="1180" spans="5:5" x14ac:dyDescent="0.2">
      <c r="E1180" s="26"/>
    </row>
    <row r="1181" spans="5:5" x14ac:dyDescent="0.2">
      <c r="E1181" s="26"/>
    </row>
    <row r="1182" spans="5:5" x14ac:dyDescent="0.2">
      <c r="E1182" s="26"/>
    </row>
    <row r="1183" spans="5:5" x14ac:dyDescent="0.2">
      <c r="E1183" s="26"/>
    </row>
    <row r="1184" spans="5:5" x14ac:dyDescent="0.2">
      <c r="E1184" s="26"/>
    </row>
    <row r="1185" spans="5:5" x14ac:dyDescent="0.2">
      <c r="E1185" s="26"/>
    </row>
    <row r="1186" spans="5:5" x14ac:dyDescent="0.2">
      <c r="E1186" s="26"/>
    </row>
    <row r="1187" spans="5:5" x14ac:dyDescent="0.2">
      <c r="E1187" s="26"/>
    </row>
    <row r="1188" spans="5:5" x14ac:dyDescent="0.2">
      <c r="E1188" s="26"/>
    </row>
    <row r="1189" spans="5:5" x14ac:dyDescent="0.2">
      <c r="E1189" s="26"/>
    </row>
    <row r="1190" spans="5:5" x14ac:dyDescent="0.2">
      <c r="E1190" s="26"/>
    </row>
    <row r="1191" spans="5:5" x14ac:dyDescent="0.2">
      <c r="E1191" s="26"/>
    </row>
    <row r="1192" spans="5:5" x14ac:dyDescent="0.2">
      <c r="E1192" s="26"/>
    </row>
    <row r="1193" spans="5:5" x14ac:dyDescent="0.2">
      <c r="E1193" s="26"/>
    </row>
    <row r="1194" spans="5:5" x14ac:dyDescent="0.2">
      <c r="E1194" s="26"/>
    </row>
    <row r="1195" spans="5:5" x14ac:dyDescent="0.2">
      <c r="E1195" s="26"/>
    </row>
    <row r="1196" spans="5:5" x14ac:dyDescent="0.2">
      <c r="E1196" s="26"/>
    </row>
    <row r="1197" spans="5:5" x14ac:dyDescent="0.2">
      <c r="E1197" s="26"/>
    </row>
    <row r="1198" spans="5:5" x14ac:dyDescent="0.2">
      <c r="E1198" s="26"/>
    </row>
    <row r="1199" spans="5:5" x14ac:dyDescent="0.2">
      <c r="E1199" s="26"/>
    </row>
    <row r="1200" spans="5:5" x14ac:dyDescent="0.2">
      <c r="E1200" s="26"/>
    </row>
    <row r="1201" spans="5:5" x14ac:dyDescent="0.2">
      <c r="E1201" s="26"/>
    </row>
    <row r="1202" spans="5:5" x14ac:dyDescent="0.2">
      <c r="E1202" s="26"/>
    </row>
    <row r="1203" spans="5:5" x14ac:dyDescent="0.2">
      <c r="E1203" s="26"/>
    </row>
    <row r="1204" spans="5:5" x14ac:dyDescent="0.2">
      <c r="E1204" s="26"/>
    </row>
    <row r="1205" spans="5:5" x14ac:dyDescent="0.2">
      <c r="E1205" s="26"/>
    </row>
    <row r="1206" spans="5:5" x14ac:dyDescent="0.2">
      <c r="E1206" s="26"/>
    </row>
    <row r="1207" spans="5:5" x14ac:dyDescent="0.2">
      <c r="E1207" s="26"/>
    </row>
    <row r="1208" spans="5:5" x14ac:dyDescent="0.2">
      <c r="E1208" s="26"/>
    </row>
    <row r="1209" spans="5:5" x14ac:dyDescent="0.2">
      <c r="E1209" s="26"/>
    </row>
    <row r="1210" spans="5:5" x14ac:dyDescent="0.2">
      <c r="E1210" s="26"/>
    </row>
    <row r="1211" spans="5:5" x14ac:dyDescent="0.2">
      <c r="E1211" s="26"/>
    </row>
    <row r="1212" spans="5:5" x14ac:dyDescent="0.2">
      <c r="E1212" s="26"/>
    </row>
    <row r="1213" spans="5:5" x14ac:dyDescent="0.2">
      <c r="E1213" s="26"/>
    </row>
    <row r="1214" spans="5:5" x14ac:dyDescent="0.2">
      <c r="E1214" s="26"/>
    </row>
    <row r="1215" spans="5:5" x14ac:dyDescent="0.2">
      <c r="E1215" s="26"/>
    </row>
    <row r="1216" spans="5:5" x14ac:dyDescent="0.2">
      <c r="E1216" s="26"/>
    </row>
    <row r="1217" spans="5:5" x14ac:dyDescent="0.2">
      <c r="E1217" s="26"/>
    </row>
    <row r="1218" spans="5:5" x14ac:dyDescent="0.2">
      <c r="E1218" s="26"/>
    </row>
    <row r="1219" spans="5:5" x14ac:dyDescent="0.2">
      <c r="E1219" s="26"/>
    </row>
    <row r="1220" spans="5:5" x14ac:dyDescent="0.2">
      <c r="E1220" s="26"/>
    </row>
    <row r="1221" spans="5:5" x14ac:dyDescent="0.2">
      <c r="E1221" s="26"/>
    </row>
    <row r="1222" spans="5:5" x14ac:dyDescent="0.2">
      <c r="E1222" s="26"/>
    </row>
    <row r="1223" spans="5:5" x14ac:dyDescent="0.2">
      <c r="E1223" s="26"/>
    </row>
    <row r="1224" spans="5:5" x14ac:dyDescent="0.2">
      <c r="E1224" s="26"/>
    </row>
    <row r="1225" spans="5:5" x14ac:dyDescent="0.2">
      <c r="E1225" s="26"/>
    </row>
    <row r="1226" spans="5:5" x14ac:dyDescent="0.2">
      <c r="E1226" s="26"/>
    </row>
    <row r="1227" spans="5:5" x14ac:dyDescent="0.2">
      <c r="E1227" s="26"/>
    </row>
    <row r="1228" spans="5:5" x14ac:dyDescent="0.2">
      <c r="E1228" s="26"/>
    </row>
    <row r="1229" spans="5:5" x14ac:dyDescent="0.2">
      <c r="E1229" s="26"/>
    </row>
    <row r="1230" spans="5:5" x14ac:dyDescent="0.2">
      <c r="E1230" s="26"/>
    </row>
    <row r="1231" spans="5:5" x14ac:dyDescent="0.2">
      <c r="E1231" s="26"/>
    </row>
    <row r="1232" spans="5:5" x14ac:dyDescent="0.2">
      <c r="E1232" s="26"/>
    </row>
    <row r="1233" spans="5:5" x14ac:dyDescent="0.2">
      <c r="E1233" s="26"/>
    </row>
    <row r="1234" spans="5:5" x14ac:dyDescent="0.2">
      <c r="E1234" s="26"/>
    </row>
    <row r="1235" spans="5:5" x14ac:dyDescent="0.2">
      <c r="E1235" s="26"/>
    </row>
    <row r="1236" spans="5:5" x14ac:dyDescent="0.2">
      <c r="E1236" s="26"/>
    </row>
    <row r="1237" spans="5:5" x14ac:dyDescent="0.2">
      <c r="E1237" s="26"/>
    </row>
    <row r="1238" spans="5:5" x14ac:dyDescent="0.2">
      <c r="E1238" s="26"/>
    </row>
    <row r="1239" spans="5:5" x14ac:dyDescent="0.2">
      <c r="E1239" s="26"/>
    </row>
    <row r="1240" spans="5:5" x14ac:dyDescent="0.2">
      <c r="E1240" s="26"/>
    </row>
    <row r="1241" spans="5:5" x14ac:dyDescent="0.2">
      <c r="E1241" s="26"/>
    </row>
    <row r="1242" spans="5:5" x14ac:dyDescent="0.2">
      <c r="E1242" s="26"/>
    </row>
    <row r="1243" spans="5:5" x14ac:dyDescent="0.2">
      <c r="E1243" s="26"/>
    </row>
    <row r="1244" spans="5:5" x14ac:dyDescent="0.2">
      <c r="E1244" s="26"/>
    </row>
    <row r="1245" spans="5:5" x14ac:dyDescent="0.2">
      <c r="E1245" s="26"/>
    </row>
    <row r="1246" spans="5:5" x14ac:dyDescent="0.2">
      <c r="E1246" s="26"/>
    </row>
    <row r="1247" spans="5:5" x14ac:dyDescent="0.2">
      <c r="E1247" s="26"/>
    </row>
    <row r="1248" spans="5:5" x14ac:dyDescent="0.2">
      <c r="E1248" s="26"/>
    </row>
    <row r="1249" spans="5:5" x14ac:dyDescent="0.2">
      <c r="E1249" s="26"/>
    </row>
    <row r="1250" spans="5:5" x14ac:dyDescent="0.2">
      <c r="E1250" s="26"/>
    </row>
    <row r="1251" spans="5:5" x14ac:dyDescent="0.2">
      <c r="E1251" s="26"/>
    </row>
    <row r="1252" spans="5:5" x14ac:dyDescent="0.2">
      <c r="E1252" s="26"/>
    </row>
    <row r="1253" spans="5:5" x14ac:dyDescent="0.2">
      <c r="E1253" s="26"/>
    </row>
    <row r="1254" spans="5:5" x14ac:dyDescent="0.2">
      <c r="E1254" s="26"/>
    </row>
    <row r="1255" spans="5:5" x14ac:dyDescent="0.2">
      <c r="E1255" s="26"/>
    </row>
    <row r="1256" spans="5:5" x14ac:dyDescent="0.2">
      <c r="E1256" s="26"/>
    </row>
    <row r="1257" spans="5:5" x14ac:dyDescent="0.2">
      <c r="E1257" s="26"/>
    </row>
    <row r="1258" spans="5:5" x14ac:dyDescent="0.2">
      <c r="E1258" s="26"/>
    </row>
    <row r="1259" spans="5:5" x14ac:dyDescent="0.2">
      <c r="E1259" s="26"/>
    </row>
    <row r="1260" spans="5:5" x14ac:dyDescent="0.2">
      <c r="E1260" s="26"/>
    </row>
    <row r="1261" spans="5:5" x14ac:dyDescent="0.2">
      <c r="E1261" s="26"/>
    </row>
    <row r="1262" spans="5:5" x14ac:dyDescent="0.2">
      <c r="E1262" s="26"/>
    </row>
    <row r="1263" spans="5:5" x14ac:dyDescent="0.2">
      <c r="E1263" s="26"/>
    </row>
    <row r="1264" spans="5:5" x14ac:dyDescent="0.2">
      <c r="E1264" s="26"/>
    </row>
    <row r="1265" spans="5:5" x14ac:dyDescent="0.2">
      <c r="E1265" s="26"/>
    </row>
    <row r="1266" spans="5:5" x14ac:dyDescent="0.2">
      <c r="E1266" s="26"/>
    </row>
    <row r="1267" spans="5:5" x14ac:dyDescent="0.2">
      <c r="E1267" s="26"/>
    </row>
    <row r="1268" spans="5:5" x14ac:dyDescent="0.2">
      <c r="E1268" s="26"/>
    </row>
    <row r="1269" spans="5:5" x14ac:dyDescent="0.2">
      <c r="E1269" s="26"/>
    </row>
    <row r="1270" spans="5:5" x14ac:dyDescent="0.2">
      <c r="E1270" s="26"/>
    </row>
    <row r="1271" spans="5:5" x14ac:dyDescent="0.2">
      <c r="E1271" s="26"/>
    </row>
    <row r="1272" spans="5:5" x14ac:dyDescent="0.2">
      <c r="E1272" s="26"/>
    </row>
    <row r="1273" spans="5:5" x14ac:dyDescent="0.2">
      <c r="E1273" s="26"/>
    </row>
    <row r="1274" spans="5:5" x14ac:dyDescent="0.2">
      <c r="E1274" s="26"/>
    </row>
    <row r="1275" spans="5:5" x14ac:dyDescent="0.2">
      <c r="E1275" s="26"/>
    </row>
    <row r="1276" spans="5:5" x14ac:dyDescent="0.2">
      <c r="E1276" s="26"/>
    </row>
    <row r="1277" spans="5:5" x14ac:dyDescent="0.2">
      <c r="E1277" s="26"/>
    </row>
    <row r="1278" spans="5:5" x14ac:dyDescent="0.2">
      <c r="E1278" s="26"/>
    </row>
    <row r="1279" spans="5:5" x14ac:dyDescent="0.2">
      <c r="E1279" s="26"/>
    </row>
    <row r="1280" spans="5:5" x14ac:dyDescent="0.2">
      <c r="E1280" s="26"/>
    </row>
    <row r="1281" spans="5:5" x14ac:dyDescent="0.2">
      <c r="E1281" s="26"/>
    </row>
    <row r="1282" spans="5:5" x14ac:dyDescent="0.2">
      <c r="E1282" s="26"/>
    </row>
    <row r="1283" spans="5:5" x14ac:dyDescent="0.2">
      <c r="E1283" s="26"/>
    </row>
    <row r="1284" spans="5:5" x14ac:dyDescent="0.2">
      <c r="E1284" s="26"/>
    </row>
    <row r="1285" spans="5:5" x14ac:dyDescent="0.2">
      <c r="E1285" s="26"/>
    </row>
    <row r="1286" spans="5:5" x14ac:dyDescent="0.2">
      <c r="E1286" s="26"/>
    </row>
    <row r="1287" spans="5:5" x14ac:dyDescent="0.2">
      <c r="E1287" s="26"/>
    </row>
    <row r="1288" spans="5:5" x14ac:dyDescent="0.2">
      <c r="E1288" s="26"/>
    </row>
    <row r="1289" spans="5:5" x14ac:dyDescent="0.2">
      <c r="E1289" s="26"/>
    </row>
    <row r="1290" spans="5:5" x14ac:dyDescent="0.2">
      <c r="E1290" s="26"/>
    </row>
    <row r="1291" spans="5:5" x14ac:dyDescent="0.2">
      <c r="E1291" s="26"/>
    </row>
    <row r="1292" spans="5:5" x14ac:dyDescent="0.2">
      <c r="E1292" s="26"/>
    </row>
    <row r="1293" spans="5:5" x14ac:dyDescent="0.2">
      <c r="E1293" s="26"/>
    </row>
    <row r="1294" spans="5:5" x14ac:dyDescent="0.2">
      <c r="E1294" s="26"/>
    </row>
    <row r="1295" spans="5:5" x14ac:dyDescent="0.2">
      <c r="E1295" s="26"/>
    </row>
    <row r="1296" spans="5:5" x14ac:dyDescent="0.2">
      <c r="E1296" s="26"/>
    </row>
    <row r="1297" spans="5:5" x14ac:dyDescent="0.2">
      <c r="E1297" s="26"/>
    </row>
    <row r="1298" spans="5:5" x14ac:dyDescent="0.2">
      <c r="E1298" s="26"/>
    </row>
    <row r="1299" spans="5:5" x14ac:dyDescent="0.2">
      <c r="E1299" s="26"/>
    </row>
    <row r="1300" spans="5:5" x14ac:dyDescent="0.2">
      <c r="E1300" s="26"/>
    </row>
    <row r="1301" spans="5:5" x14ac:dyDescent="0.2">
      <c r="E1301" s="26"/>
    </row>
    <row r="1302" spans="5:5" x14ac:dyDescent="0.2">
      <c r="E1302" s="26"/>
    </row>
    <row r="1303" spans="5:5" x14ac:dyDescent="0.2">
      <c r="E1303" s="26"/>
    </row>
    <row r="1304" spans="5:5" x14ac:dyDescent="0.2">
      <c r="E1304" s="26"/>
    </row>
    <row r="1305" spans="5:5" x14ac:dyDescent="0.2">
      <c r="E1305" s="26"/>
    </row>
    <row r="1306" spans="5:5" x14ac:dyDescent="0.2">
      <c r="E1306" s="26"/>
    </row>
    <row r="1307" spans="5:5" x14ac:dyDescent="0.2">
      <c r="E1307" s="26"/>
    </row>
    <row r="1308" spans="5:5" x14ac:dyDescent="0.2">
      <c r="E1308" s="26"/>
    </row>
    <row r="1309" spans="5:5" x14ac:dyDescent="0.2">
      <c r="E1309" s="26"/>
    </row>
    <row r="1310" spans="5:5" x14ac:dyDescent="0.2">
      <c r="E1310" s="26"/>
    </row>
    <row r="1311" spans="5:5" x14ac:dyDescent="0.2">
      <c r="E1311" s="26"/>
    </row>
    <row r="1312" spans="5:5" x14ac:dyDescent="0.2">
      <c r="E1312" s="26"/>
    </row>
    <row r="1313" spans="5:5" x14ac:dyDescent="0.2">
      <c r="E1313" s="26"/>
    </row>
    <row r="1314" spans="5:5" x14ac:dyDescent="0.2">
      <c r="E1314" s="26"/>
    </row>
    <row r="1315" spans="5:5" x14ac:dyDescent="0.2">
      <c r="E1315" s="26"/>
    </row>
    <row r="1316" spans="5:5" x14ac:dyDescent="0.2">
      <c r="E1316" s="26"/>
    </row>
    <row r="1317" spans="5:5" x14ac:dyDescent="0.2">
      <c r="E1317" s="26"/>
    </row>
    <row r="1318" spans="5:5" x14ac:dyDescent="0.2">
      <c r="E1318" s="26"/>
    </row>
    <row r="1319" spans="5:5" x14ac:dyDescent="0.2">
      <c r="E1319" s="26"/>
    </row>
    <row r="1320" spans="5:5" x14ac:dyDescent="0.2">
      <c r="E1320" s="26"/>
    </row>
    <row r="1321" spans="5:5" x14ac:dyDescent="0.2">
      <c r="E1321" s="26"/>
    </row>
    <row r="1322" spans="5:5" x14ac:dyDescent="0.2">
      <c r="E1322" s="26"/>
    </row>
    <row r="1323" spans="5:5" x14ac:dyDescent="0.2">
      <c r="E1323" s="26"/>
    </row>
    <row r="1324" spans="5:5" x14ac:dyDescent="0.2">
      <c r="E1324" s="26"/>
    </row>
    <row r="1325" spans="5:5" x14ac:dyDescent="0.2">
      <c r="E1325" s="26"/>
    </row>
    <row r="1326" spans="5:5" x14ac:dyDescent="0.2">
      <c r="E1326" s="26"/>
    </row>
    <row r="1327" spans="5:5" x14ac:dyDescent="0.2">
      <c r="E1327" s="26"/>
    </row>
    <row r="1328" spans="5:5" x14ac:dyDescent="0.2">
      <c r="E1328" s="26"/>
    </row>
    <row r="1329" spans="5:5" x14ac:dyDescent="0.2">
      <c r="E1329" s="26"/>
    </row>
    <row r="1330" spans="5:5" x14ac:dyDescent="0.2">
      <c r="E1330" s="26"/>
    </row>
    <row r="1331" spans="5:5" x14ac:dyDescent="0.2">
      <c r="E1331" s="26"/>
    </row>
    <row r="1332" spans="5:5" x14ac:dyDescent="0.2">
      <c r="E1332" s="26"/>
    </row>
    <row r="1333" spans="5:5" x14ac:dyDescent="0.2">
      <c r="E1333" s="26"/>
    </row>
    <row r="1334" spans="5:5" x14ac:dyDescent="0.2">
      <c r="E1334" s="26"/>
    </row>
    <row r="1335" spans="5:5" x14ac:dyDescent="0.2">
      <c r="E1335" s="26"/>
    </row>
    <row r="1336" spans="5:5" x14ac:dyDescent="0.2">
      <c r="E1336" s="26"/>
    </row>
    <row r="1337" spans="5:5" x14ac:dyDescent="0.2">
      <c r="E1337" s="26"/>
    </row>
    <row r="1338" spans="5:5" x14ac:dyDescent="0.2">
      <c r="E1338" s="26"/>
    </row>
    <row r="1339" spans="5:5" x14ac:dyDescent="0.2">
      <c r="E1339" s="26"/>
    </row>
    <row r="1340" spans="5:5" x14ac:dyDescent="0.2">
      <c r="E1340" s="26"/>
    </row>
    <row r="1341" spans="5:5" x14ac:dyDescent="0.2">
      <c r="E1341" s="26"/>
    </row>
    <row r="1342" spans="5:5" x14ac:dyDescent="0.2">
      <c r="E1342" s="26"/>
    </row>
    <row r="1343" spans="5:5" x14ac:dyDescent="0.2">
      <c r="E1343" s="26"/>
    </row>
    <row r="1344" spans="5:5" x14ac:dyDescent="0.2">
      <c r="E1344" s="26"/>
    </row>
    <row r="1345" spans="5:5" x14ac:dyDescent="0.2">
      <c r="E1345" s="26"/>
    </row>
    <row r="1346" spans="5:5" x14ac:dyDescent="0.2">
      <c r="E1346" s="26"/>
    </row>
    <row r="1347" spans="5:5" x14ac:dyDescent="0.2">
      <c r="E1347" s="26"/>
    </row>
    <row r="1348" spans="5:5" x14ac:dyDescent="0.2">
      <c r="E1348" s="26"/>
    </row>
    <row r="1349" spans="5:5" x14ac:dyDescent="0.2">
      <c r="E1349" s="26"/>
    </row>
    <row r="1350" spans="5:5" x14ac:dyDescent="0.2">
      <c r="E1350" s="26"/>
    </row>
    <row r="1351" spans="5:5" x14ac:dyDescent="0.2">
      <c r="E1351" s="26"/>
    </row>
    <row r="1352" spans="5:5" x14ac:dyDescent="0.2">
      <c r="E1352" s="26"/>
    </row>
    <row r="1353" spans="5:5" x14ac:dyDescent="0.2">
      <c r="E1353" s="26"/>
    </row>
    <row r="1354" spans="5:5" x14ac:dyDescent="0.2">
      <c r="E1354" s="26"/>
    </row>
    <row r="1355" spans="5:5" x14ac:dyDescent="0.2">
      <c r="E1355" s="26"/>
    </row>
    <row r="1356" spans="5:5" x14ac:dyDescent="0.2">
      <c r="E1356" s="26"/>
    </row>
    <row r="1357" spans="5:5" x14ac:dyDescent="0.2">
      <c r="E1357" s="26"/>
    </row>
    <row r="1358" spans="5:5" x14ac:dyDescent="0.2">
      <c r="E1358" s="26"/>
    </row>
    <row r="1359" spans="5:5" x14ac:dyDescent="0.2">
      <c r="E1359" s="26"/>
    </row>
    <row r="1360" spans="5:5" x14ac:dyDescent="0.2">
      <c r="E1360" s="26"/>
    </row>
    <row r="1361" spans="5:5" x14ac:dyDescent="0.2">
      <c r="E1361" s="26"/>
    </row>
    <row r="1362" spans="5:5" x14ac:dyDescent="0.2">
      <c r="E1362" s="26"/>
    </row>
    <row r="1363" spans="5:5" x14ac:dyDescent="0.2">
      <c r="E1363" s="26"/>
    </row>
    <row r="1364" spans="5:5" x14ac:dyDescent="0.2">
      <c r="E1364" s="26"/>
    </row>
    <row r="1365" spans="5:5" x14ac:dyDescent="0.2">
      <c r="E1365" s="26"/>
    </row>
    <row r="1366" spans="5:5" x14ac:dyDescent="0.2">
      <c r="E1366" s="26"/>
    </row>
    <row r="1367" spans="5:5" x14ac:dyDescent="0.2">
      <c r="E1367" s="26"/>
    </row>
    <row r="1368" spans="5:5" x14ac:dyDescent="0.2">
      <c r="E1368" s="26"/>
    </row>
    <row r="1369" spans="5:5" x14ac:dyDescent="0.2">
      <c r="E1369" s="26"/>
    </row>
    <row r="1370" spans="5:5" x14ac:dyDescent="0.2">
      <c r="E1370" s="26"/>
    </row>
    <row r="1371" spans="5:5" x14ac:dyDescent="0.2">
      <c r="E1371" s="26"/>
    </row>
    <row r="1372" spans="5:5" x14ac:dyDescent="0.2">
      <c r="E1372" s="26"/>
    </row>
    <row r="1373" spans="5:5" x14ac:dyDescent="0.2">
      <c r="E1373" s="26"/>
    </row>
    <row r="1374" spans="5:5" x14ac:dyDescent="0.2">
      <c r="E1374" s="26"/>
    </row>
    <row r="1375" spans="5:5" x14ac:dyDescent="0.2">
      <c r="E1375" s="26"/>
    </row>
    <row r="1376" spans="5:5" x14ac:dyDescent="0.2">
      <c r="E1376" s="26"/>
    </row>
    <row r="1377" spans="5:5" x14ac:dyDescent="0.2">
      <c r="E1377" s="26"/>
    </row>
    <row r="1378" spans="5:5" x14ac:dyDescent="0.2">
      <c r="E1378" s="26"/>
    </row>
    <row r="1379" spans="5:5" x14ac:dyDescent="0.2">
      <c r="E1379" s="26"/>
    </row>
    <row r="1380" spans="5:5" x14ac:dyDescent="0.2">
      <c r="E1380" s="26"/>
    </row>
    <row r="1381" spans="5:5" x14ac:dyDescent="0.2">
      <c r="E1381" s="26"/>
    </row>
    <row r="1382" spans="5:5" x14ac:dyDescent="0.2">
      <c r="E1382" s="26"/>
    </row>
    <row r="1383" spans="5:5" x14ac:dyDescent="0.2">
      <c r="E1383" s="26"/>
    </row>
    <row r="1384" spans="5:5" x14ac:dyDescent="0.2">
      <c r="E1384" s="26"/>
    </row>
    <row r="1385" spans="5:5" x14ac:dyDescent="0.2">
      <c r="E1385" s="26"/>
    </row>
    <row r="1386" spans="5:5" x14ac:dyDescent="0.2">
      <c r="E1386" s="26"/>
    </row>
    <row r="1387" spans="5:5" x14ac:dyDescent="0.2">
      <c r="E1387" s="26"/>
    </row>
    <row r="1388" spans="5:5" x14ac:dyDescent="0.2">
      <c r="E1388" s="26"/>
    </row>
    <row r="1389" spans="5:5" x14ac:dyDescent="0.2">
      <c r="E1389" s="26"/>
    </row>
    <row r="1390" spans="5:5" x14ac:dyDescent="0.2">
      <c r="E1390" s="26"/>
    </row>
    <row r="1391" spans="5:5" x14ac:dyDescent="0.2">
      <c r="E1391" s="26"/>
    </row>
    <row r="1392" spans="5:5" x14ac:dyDescent="0.2">
      <c r="E1392" s="26"/>
    </row>
    <row r="1393" spans="5:5" x14ac:dyDescent="0.2">
      <c r="E1393" s="26"/>
    </row>
    <row r="1394" spans="5:5" x14ac:dyDescent="0.2">
      <c r="E1394" s="26"/>
    </row>
    <row r="1395" spans="5:5" x14ac:dyDescent="0.2">
      <c r="E1395" s="26"/>
    </row>
    <row r="1396" spans="5:5" x14ac:dyDescent="0.2">
      <c r="E1396" s="26"/>
    </row>
    <row r="1397" spans="5:5" x14ac:dyDescent="0.2">
      <c r="E1397" s="26"/>
    </row>
    <row r="1398" spans="5:5" x14ac:dyDescent="0.2">
      <c r="E1398" s="26"/>
    </row>
    <row r="1399" spans="5:5" x14ac:dyDescent="0.2">
      <c r="E1399" s="26"/>
    </row>
    <row r="1400" spans="5:5" x14ac:dyDescent="0.2">
      <c r="E1400" s="26"/>
    </row>
    <row r="1401" spans="5:5" x14ac:dyDescent="0.2">
      <c r="E1401" s="26"/>
    </row>
    <row r="1402" spans="5:5" x14ac:dyDescent="0.2">
      <c r="E1402" s="26"/>
    </row>
    <row r="1403" spans="5:5" x14ac:dyDescent="0.2">
      <c r="E1403" s="26"/>
    </row>
    <row r="1404" spans="5:5" x14ac:dyDescent="0.2">
      <c r="E1404" s="26"/>
    </row>
    <row r="1405" spans="5:5" x14ac:dyDescent="0.2">
      <c r="E1405" s="26"/>
    </row>
    <row r="1406" spans="5:5" x14ac:dyDescent="0.2">
      <c r="E1406" s="26"/>
    </row>
    <row r="1407" spans="5:5" x14ac:dyDescent="0.2">
      <c r="E1407" s="26"/>
    </row>
    <row r="1408" spans="5:5" x14ac:dyDescent="0.2">
      <c r="E1408" s="26"/>
    </row>
    <row r="1409" spans="5:5" x14ac:dyDescent="0.2">
      <c r="E1409" s="26"/>
    </row>
    <row r="1410" spans="5:5" x14ac:dyDescent="0.2">
      <c r="E1410" s="26"/>
    </row>
    <row r="1411" spans="5:5" x14ac:dyDescent="0.2">
      <c r="E1411" s="26"/>
    </row>
    <row r="1412" spans="5:5" x14ac:dyDescent="0.2">
      <c r="E1412" s="26"/>
    </row>
    <row r="1413" spans="5:5" x14ac:dyDescent="0.2">
      <c r="E1413" s="26"/>
    </row>
    <row r="1414" spans="5:5" x14ac:dyDescent="0.2">
      <c r="E1414" s="26"/>
    </row>
    <row r="1415" spans="5:5" x14ac:dyDescent="0.2">
      <c r="E1415" s="26"/>
    </row>
    <row r="1416" spans="5:5" x14ac:dyDescent="0.2">
      <c r="E1416" s="26"/>
    </row>
    <row r="1417" spans="5:5" x14ac:dyDescent="0.2">
      <c r="E1417" s="26"/>
    </row>
    <row r="1418" spans="5:5" x14ac:dyDescent="0.2">
      <c r="E1418" s="26"/>
    </row>
    <row r="1419" spans="5:5" x14ac:dyDescent="0.2">
      <c r="E1419" s="26"/>
    </row>
    <row r="1420" spans="5:5" x14ac:dyDescent="0.2">
      <c r="E1420" s="26"/>
    </row>
    <row r="1421" spans="5:5" x14ac:dyDescent="0.2">
      <c r="E1421" s="26"/>
    </row>
    <row r="1422" spans="5:5" x14ac:dyDescent="0.2">
      <c r="E1422" s="26"/>
    </row>
    <row r="1423" spans="5:5" x14ac:dyDescent="0.2">
      <c r="E1423" s="26"/>
    </row>
    <row r="1424" spans="5:5" x14ac:dyDescent="0.2">
      <c r="E1424" s="26"/>
    </row>
    <row r="1425" spans="5:5" x14ac:dyDescent="0.2">
      <c r="E1425" s="26"/>
    </row>
    <row r="1426" spans="5:5" x14ac:dyDescent="0.2">
      <c r="E1426" s="26"/>
    </row>
    <row r="1427" spans="5:5" x14ac:dyDescent="0.2">
      <c r="E1427" s="26"/>
    </row>
    <row r="1428" spans="5:5" x14ac:dyDescent="0.2">
      <c r="E1428" s="26"/>
    </row>
    <row r="1429" spans="5:5" x14ac:dyDescent="0.2">
      <c r="E1429" s="26"/>
    </row>
    <row r="1430" spans="5:5" x14ac:dyDescent="0.2">
      <c r="E1430" s="26"/>
    </row>
    <row r="1431" spans="5:5" x14ac:dyDescent="0.2">
      <c r="E1431" s="26"/>
    </row>
    <row r="1432" spans="5:5" x14ac:dyDescent="0.2">
      <c r="E1432" s="26"/>
    </row>
    <row r="1433" spans="5:5" x14ac:dyDescent="0.2">
      <c r="E1433" s="26"/>
    </row>
    <row r="1434" spans="5:5" x14ac:dyDescent="0.2">
      <c r="E1434" s="26"/>
    </row>
    <row r="1435" spans="5:5" x14ac:dyDescent="0.2">
      <c r="E1435" s="26"/>
    </row>
    <row r="1436" spans="5:5" x14ac:dyDescent="0.2">
      <c r="E1436" s="26"/>
    </row>
    <row r="1437" spans="5:5" x14ac:dyDescent="0.2">
      <c r="E1437" s="26"/>
    </row>
    <row r="1438" spans="5:5" x14ac:dyDescent="0.2">
      <c r="E1438" s="26"/>
    </row>
    <row r="1439" spans="5:5" x14ac:dyDescent="0.2">
      <c r="E1439" s="26"/>
    </row>
    <row r="1440" spans="5:5" x14ac:dyDescent="0.2">
      <c r="E1440" s="26"/>
    </row>
    <row r="1441" spans="5:5" x14ac:dyDescent="0.2">
      <c r="E1441" s="26"/>
    </row>
    <row r="1442" spans="5:5" x14ac:dyDescent="0.2">
      <c r="E1442" s="26"/>
    </row>
    <row r="1443" spans="5:5" x14ac:dyDescent="0.2">
      <c r="E1443" s="26"/>
    </row>
    <row r="1444" spans="5:5" x14ac:dyDescent="0.2">
      <c r="E1444" s="26"/>
    </row>
    <row r="1445" spans="5:5" x14ac:dyDescent="0.2">
      <c r="E1445" s="26"/>
    </row>
    <row r="1446" spans="5:5" x14ac:dyDescent="0.2">
      <c r="E1446" s="26"/>
    </row>
    <row r="1447" spans="5:5" x14ac:dyDescent="0.2">
      <c r="E1447" s="26"/>
    </row>
    <row r="1448" spans="5:5" x14ac:dyDescent="0.2">
      <c r="E1448" s="26"/>
    </row>
    <row r="1449" spans="5:5" x14ac:dyDescent="0.2">
      <c r="E1449" s="26"/>
    </row>
    <row r="1450" spans="5:5" x14ac:dyDescent="0.2">
      <c r="E1450" s="26"/>
    </row>
    <row r="1451" spans="5:5" x14ac:dyDescent="0.2">
      <c r="E1451" s="26"/>
    </row>
    <row r="1452" spans="5:5" x14ac:dyDescent="0.2">
      <c r="E1452" s="26"/>
    </row>
    <row r="1453" spans="5:5" x14ac:dyDescent="0.2">
      <c r="E1453" s="26"/>
    </row>
    <row r="1454" spans="5:5" x14ac:dyDescent="0.2">
      <c r="E1454" s="26"/>
    </row>
    <row r="1455" spans="5:5" x14ac:dyDescent="0.2">
      <c r="E1455" s="26"/>
    </row>
    <row r="1456" spans="5:5" x14ac:dyDescent="0.2">
      <c r="E1456" s="26"/>
    </row>
    <row r="1457" spans="5:5" x14ac:dyDescent="0.2">
      <c r="E1457" s="26"/>
    </row>
    <row r="1458" spans="5:5" x14ac:dyDescent="0.2">
      <c r="E1458" s="26"/>
    </row>
    <row r="1459" spans="5:5" x14ac:dyDescent="0.2">
      <c r="E1459" s="26"/>
    </row>
    <row r="1460" spans="5:5" x14ac:dyDescent="0.2">
      <c r="E1460" s="26"/>
    </row>
    <row r="1461" spans="5:5" x14ac:dyDescent="0.2">
      <c r="E1461" s="26"/>
    </row>
    <row r="1462" spans="5:5" x14ac:dyDescent="0.2">
      <c r="E1462" s="26"/>
    </row>
    <row r="1463" spans="5:5" x14ac:dyDescent="0.2">
      <c r="E1463" s="26"/>
    </row>
    <row r="1464" spans="5:5" x14ac:dyDescent="0.2">
      <c r="E1464" s="26"/>
    </row>
    <row r="1465" spans="5:5" x14ac:dyDescent="0.2">
      <c r="E1465" s="26"/>
    </row>
    <row r="1466" spans="5:5" x14ac:dyDescent="0.2">
      <c r="E1466" s="26"/>
    </row>
    <row r="1467" spans="5:5" x14ac:dyDescent="0.2">
      <c r="E1467" s="26"/>
    </row>
    <row r="1468" spans="5:5" x14ac:dyDescent="0.2">
      <c r="E1468" s="26"/>
    </row>
    <row r="1469" spans="5:5" x14ac:dyDescent="0.2">
      <c r="E1469" s="26"/>
    </row>
    <row r="1470" spans="5:5" x14ac:dyDescent="0.2">
      <c r="E1470" s="26"/>
    </row>
    <row r="1471" spans="5:5" x14ac:dyDescent="0.2">
      <c r="E1471" s="26"/>
    </row>
    <row r="1472" spans="5:5" x14ac:dyDescent="0.2">
      <c r="E1472" s="26"/>
    </row>
    <row r="1473" spans="5:5" x14ac:dyDescent="0.2">
      <c r="E1473" s="26"/>
    </row>
    <row r="1474" spans="5:5" x14ac:dyDescent="0.2">
      <c r="E1474" s="26"/>
    </row>
    <row r="1475" spans="5:5" x14ac:dyDescent="0.2">
      <c r="E1475" s="26"/>
    </row>
    <row r="1476" spans="5:5" x14ac:dyDescent="0.2">
      <c r="E1476" s="26"/>
    </row>
    <row r="1477" spans="5:5" x14ac:dyDescent="0.2">
      <c r="E1477" s="26"/>
    </row>
    <row r="1478" spans="5:5" x14ac:dyDescent="0.2">
      <c r="E1478" s="26"/>
    </row>
    <row r="1479" spans="5:5" x14ac:dyDescent="0.2">
      <c r="E1479" s="26"/>
    </row>
    <row r="1480" spans="5:5" x14ac:dyDescent="0.2">
      <c r="E1480" s="26"/>
    </row>
    <row r="1481" spans="5:5" x14ac:dyDescent="0.2">
      <c r="E1481" s="26"/>
    </row>
    <row r="1482" spans="5:5" x14ac:dyDescent="0.2">
      <c r="E1482" s="26"/>
    </row>
    <row r="1483" spans="5:5" x14ac:dyDescent="0.2">
      <c r="E1483" s="26"/>
    </row>
    <row r="1484" spans="5:5" x14ac:dyDescent="0.2">
      <c r="E1484" s="26"/>
    </row>
    <row r="1485" spans="5:5" x14ac:dyDescent="0.2">
      <c r="E1485" s="26"/>
    </row>
    <row r="1486" spans="5:5" x14ac:dyDescent="0.2">
      <c r="E1486" s="26"/>
    </row>
    <row r="1487" spans="5:5" x14ac:dyDescent="0.2">
      <c r="E1487" s="26"/>
    </row>
    <row r="1488" spans="5:5" x14ac:dyDescent="0.2">
      <c r="E1488" s="26"/>
    </row>
    <row r="1489" spans="5:5" x14ac:dyDescent="0.2">
      <c r="E1489" s="26"/>
    </row>
    <row r="1490" spans="5:5" x14ac:dyDescent="0.2">
      <c r="E1490" s="26"/>
    </row>
    <row r="1491" spans="5:5" x14ac:dyDescent="0.2">
      <c r="E1491" s="26"/>
    </row>
    <row r="1492" spans="5:5" x14ac:dyDescent="0.2">
      <c r="E1492" s="26"/>
    </row>
    <row r="1493" spans="5:5" x14ac:dyDescent="0.2">
      <c r="E1493" s="26"/>
    </row>
    <row r="1494" spans="5:5" x14ac:dyDescent="0.2">
      <c r="E1494" s="26"/>
    </row>
    <row r="1495" spans="5:5" x14ac:dyDescent="0.2">
      <c r="E1495" s="26"/>
    </row>
    <row r="1496" spans="5:5" x14ac:dyDescent="0.2">
      <c r="E1496" s="26"/>
    </row>
    <row r="1497" spans="5:5" x14ac:dyDescent="0.2">
      <c r="E1497" s="26"/>
    </row>
    <row r="1498" spans="5:5" x14ac:dyDescent="0.2">
      <c r="E1498" s="26"/>
    </row>
    <row r="1499" spans="5:5" x14ac:dyDescent="0.2">
      <c r="E1499" s="26"/>
    </row>
    <row r="1500" spans="5:5" x14ac:dyDescent="0.2">
      <c r="E1500" s="26"/>
    </row>
    <row r="1501" spans="5:5" x14ac:dyDescent="0.2">
      <c r="E1501" s="26"/>
    </row>
    <row r="1502" spans="5:5" x14ac:dyDescent="0.2">
      <c r="E1502" s="26"/>
    </row>
    <row r="1503" spans="5:5" x14ac:dyDescent="0.2">
      <c r="E1503" s="26"/>
    </row>
    <row r="1504" spans="5:5" x14ac:dyDescent="0.2">
      <c r="E1504" s="26"/>
    </row>
    <row r="1505" spans="5:5" x14ac:dyDescent="0.2">
      <c r="E1505" s="26"/>
    </row>
    <row r="1506" spans="5:5" x14ac:dyDescent="0.2">
      <c r="E1506" s="26"/>
    </row>
    <row r="1507" spans="5:5" x14ac:dyDescent="0.2">
      <c r="E1507" s="26"/>
    </row>
    <row r="1508" spans="5:5" x14ac:dyDescent="0.2">
      <c r="E1508" s="26"/>
    </row>
    <row r="1509" spans="5:5" x14ac:dyDescent="0.2">
      <c r="E1509" s="26"/>
    </row>
    <row r="1510" spans="5:5" x14ac:dyDescent="0.2">
      <c r="E1510" s="26"/>
    </row>
    <row r="1511" spans="5:5" x14ac:dyDescent="0.2">
      <c r="E1511" s="26"/>
    </row>
    <row r="1512" spans="5:5" x14ac:dyDescent="0.2">
      <c r="E1512" s="26"/>
    </row>
    <row r="1513" spans="5:5" x14ac:dyDescent="0.2">
      <c r="E1513" s="26"/>
    </row>
    <row r="1514" spans="5:5" x14ac:dyDescent="0.2">
      <c r="E1514" s="26"/>
    </row>
    <row r="1515" spans="5:5" x14ac:dyDescent="0.2">
      <c r="E1515" s="26"/>
    </row>
    <row r="1516" spans="5:5" x14ac:dyDescent="0.2">
      <c r="E1516" s="26"/>
    </row>
    <row r="1517" spans="5:5" x14ac:dyDescent="0.2">
      <c r="E1517" s="26"/>
    </row>
    <row r="1518" spans="5:5" x14ac:dyDescent="0.2">
      <c r="E1518" s="26"/>
    </row>
    <row r="1519" spans="5:5" x14ac:dyDescent="0.2">
      <c r="E1519" s="26"/>
    </row>
    <row r="1520" spans="5:5" x14ac:dyDescent="0.2">
      <c r="E1520" s="26"/>
    </row>
    <row r="1521" spans="5:5" x14ac:dyDescent="0.2">
      <c r="E1521" s="26"/>
    </row>
    <row r="1522" spans="5:5" x14ac:dyDescent="0.2">
      <c r="E1522" s="26"/>
    </row>
    <row r="1523" spans="5:5" x14ac:dyDescent="0.2">
      <c r="E1523" s="26"/>
    </row>
    <row r="1524" spans="5:5" x14ac:dyDescent="0.2">
      <c r="E1524" s="26"/>
    </row>
    <row r="1525" spans="5:5" x14ac:dyDescent="0.2">
      <c r="E1525" s="26"/>
    </row>
    <row r="1526" spans="5:5" x14ac:dyDescent="0.2">
      <c r="E1526" s="26"/>
    </row>
    <row r="1527" spans="5:5" x14ac:dyDescent="0.2">
      <c r="E1527" s="26"/>
    </row>
    <row r="1528" spans="5:5" x14ac:dyDescent="0.2">
      <c r="E1528" s="26"/>
    </row>
    <row r="1529" spans="5:5" x14ac:dyDescent="0.2">
      <c r="E1529" s="26"/>
    </row>
    <row r="1530" spans="5:5" x14ac:dyDescent="0.2">
      <c r="E1530" s="26"/>
    </row>
    <row r="1531" spans="5:5" x14ac:dyDescent="0.2">
      <c r="E1531" s="26"/>
    </row>
    <row r="1532" spans="5:5" x14ac:dyDescent="0.2">
      <c r="E1532" s="26"/>
    </row>
    <row r="1533" spans="5:5" x14ac:dyDescent="0.2">
      <c r="E1533" s="26"/>
    </row>
    <row r="1534" spans="5:5" x14ac:dyDescent="0.2">
      <c r="E1534" s="26"/>
    </row>
    <row r="1535" spans="5:5" x14ac:dyDescent="0.2">
      <c r="E1535" s="26"/>
    </row>
    <row r="1536" spans="5:5" x14ac:dyDescent="0.2">
      <c r="E1536" s="26"/>
    </row>
    <row r="1537" spans="5:5" x14ac:dyDescent="0.2">
      <c r="E1537" s="26"/>
    </row>
    <row r="1538" spans="5:5" x14ac:dyDescent="0.2">
      <c r="E1538" s="26"/>
    </row>
    <row r="1539" spans="5:5" x14ac:dyDescent="0.2">
      <c r="E1539" s="26"/>
    </row>
    <row r="1540" spans="5:5" x14ac:dyDescent="0.2">
      <c r="E1540" s="26"/>
    </row>
    <row r="1541" spans="5:5" x14ac:dyDescent="0.2">
      <c r="E1541" s="26"/>
    </row>
    <row r="1542" spans="5:5" x14ac:dyDescent="0.2">
      <c r="E1542" s="26"/>
    </row>
    <row r="1543" spans="5:5" x14ac:dyDescent="0.2">
      <c r="E1543" s="26"/>
    </row>
    <row r="1544" spans="5:5" x14ac:dyDescent="0.2">
      <c r="E1544" s="26"/>
    </row>
    <row r="1545" spans="5:5" x14ac:dyDescent="0.2">
      <c r="E1545" s="26"/>
    </row>
    <row r="1546" spans="5:5" x14ac:dyDescent="0.2">
      <c r="E1546" s="26"/>
    </row>
    <row r="1547" spans="5:5" x14ac:dyDescent="0.2">
      <c r="E1547" s="26"/>
    </row>
    <row r="1548" spans="5:5" x14ac:dyDescent="0.2">
      <c r="E1548" s="26"/>
    </row>
    <row r="1549" spans="5:5" x14ac:dyDescent="0.2">
      <c r="E1549" s="26"/>
    </row>
    <row r="1550" spans="5:5" x14ac:dyDescent="0.2">
      <c r="E1550" s="26"/>
    </row>
    <row r="1551" spans="5:5" x14ac:dyDescent="0.2">
      <c r="E1551" s="26"/>
    </row>
    <row r="1552" spans="5:5" x14ac:dyDescent="0.2">
      <c r="E1552" s="26"/>
    </row>
    <row r="1553" spans="5:5" x14ac:dyDescent="0.2">
      <c r="E1553" s="26"/>
    </row>
    <row r="1554" spans="5:5" x14ac:dyDescent="0.2">
      <c r="E1554" s="26"/>
    </row>
    <row r="1555" spans="5:5" x14ac:dyDescent="0.2">
      <c r="E1555" s="26"/>
    </row>
    <row r="1556" spans="5:5" x14ac:dyDescent="0.2">
      <c r="E1556" s="26"/>
    </row>
    <row r="1557" spans="5:5" x14ac:dyDescent="0.2">
      <c r="E1557" s="26"/>
    </row>
    <row r="1558" spans="5:5" x14ac:dyDescent="0.2">
      <c r="E1558" s="26"/>
    </row>
    <row r="1559" spans="5:5" x14ac:dyDescent="0.2">
      <c r="E1559" s="26"/>
    </row>
    <row r="1560" spans="5:5" x14ac:dyDescent="0.2">
      <c r="E1560" s="26"/>
    </row>
    <row r="1561" spans="5:5" x14ac:dyDescent="0.2">
      <c r="E1561" s="26"/>
    </row>
    <row r="1562" spans="5:5" x14ac:dyDescent="0.2">
      <c r="E1562" s="26"/>
    </row>
    <row r="1563" spans="5:5" x14ac:dyDescent="0.2">
      <c r="E1563" s="26"/>
    </row>
    <row r="1564" spans="5:5" x14ac:dyDescent="0.2">
      <c r="E1564" s="26"/>
    </row>
    <row r="1565" spans="5:5" x14ac:dyDescent="0.2">
      <c r="E1565" s="26"/>
    </row>
    <row r="1566" spans="5:5" x14ac:dyDescent="0.2">
      <c r="E1566" s="26"/>
    </row>
    <row r="1567" spans="5:5" x14ac:dyDescent="0.2">
      <c r="E1567" s="26"/>
    </row>
    <row r="1568" spans="5:5" x14ac:dyDescent="0.2">
      <c r="E1568" s="26"/>
    </row>
    <row r="1569" spans="5:5" x14ac:dyDescent="0.2">
      <c r="E1569" s="26"/>
    </row>
    <row r="1570" spans="5:5" x14ac:dyDescent="0.2">
      <c r="E1570" s="26"/>
    </row>
    <row r="1571" spans="5:5" x14ac:dyDescent="0.2">
      <c r="E1571" s="26"/>
    </row>
    <row r="1572" spans="5:5" x14ac:dyDescent="0.2">
      <c r="E1572" s="26"/>
    </row>
    <row r="1573" spans="5:5" x14ac:dyDescent="0.2">
      <c r="E1573" s="26"/>
    </row>
    <row r="1574" spans="5:5" x14ac:dyDescent="0.2">
      <c r="E1574" s="26"/>
    </row>
    <row r="1575" spans="5:5" x14ac:dyDescent="0.2">
      <c r="E1575" s="26"/>
    </row>
    <row r="1576" spans="5:5" x14ac:dyDescent="0.2">
      <c r="E1576" s="26"/>
    </row>
    <row r="1577" spans="5:5" x14ac:dyDescent="0.2">
      <c r="E1577" s="26"/>
    </row>
    <row r="1578" spans="5:5" x14ac:dyDescent="0.2">
      <c r="E1578" s="26"/>
    </row>
    <row r="1579" spans="5:5" x14ac:dyDescent="0.2">
      <c r="E1579" s="26"/>
    </row>
    <row r="1580" spans="5:5" x14ac:dyDescent="0.2">
      <c r="E1580" s="26"/>
    </row>
    <row r="1581" spans="5:5" x14ac:dyDescent="0.2">
      <c r="E1581" s="26"/>
    </row>
    <row r="1582" spans="5:5" x14ac:dyDescent="0.2">
      <c r="E1582" s="26"/>
    </row>
    <row r="1583" spans="5:5" x14ac:dyDescent="0.2">
      <c r="E1583" s="26"/>
    </row>
    <row r="1584" spans="5:5" x14ac:dyDescent="0.2">
      <c r="E1584" s="26"/>
    </row>
    <row r="1585" spans="5:5" x14ac:dyDescent="0.2">
      <c r="E1585" s="26"/>
    </row>
    <row r="1586" spans="5:5" x14ac:dyDescent="0.2">
      <c r="E1586" s="26"/>
    </row>
    <row r="1587" spans="5:5" x14ac:dyDescent="0.2">
      <c r="E1587" s="26"/>
    </row>
    <row r="1588" spans="5:5" x14ac:dyDescent="0.2">
      <c r="E1588" s="26"/>
    </row>
    <row r="1589" spans="5:5" x14ac:dyDescent="0.2">
      <c r="E1589" s="26"/>
    </row>
    <row r="1590" spans="5:5" x14ac:dyDescent="0.2">
      <c r="E1590" s="26"/>
    </row>
    <row r="1591" spans="5:5" x14ac:dyDescent="0.2">
      <c r="E1591" s="26"/>
    </row>
    <row r="1592" spans="5:5" x14ac:dyDescent="0.2">
      <c r="E1592" s="26"/>
    </row>
    <row r="1593" spans="5:5" x14ac:dyDescent="0.2">
      <c r="E1593" s="26"/>
    </row>
    <row r="1594" spans="5:5" x14ac:dyDescent="0.2">
      <c r="E1594" s="26"/>
    </row>
    <row r="1595" spans="5:5" x14ac:dyDescent="0.2">
      <c r="E1595" s="26"/>
    </row>
    <row r="1596" spans="5:5" x14ac:dyDescent="0.2">
      <c r="E1596" s="26"/>
    </row>
    <row r="1597" spans="5:5" x14ac:dyDescent="0.2">
      <c r="E1597" s="26"/>
    </row>
    <row r="1598" spans="5:5" x14ac:dyDescent="0.2">
      <c r="E1598" s="26"/>
    </row>
    <row r="1599" spans="5:5" x14ac:dyDescent="0.2">
      <c r="E1599" s="26"/>
    </row>
    <row r="1600" spans="5:5" x14ac:dyDescent="0.2">
      <c r="E1600" s="26"/>
    </row>
    <row r="1601" spans="5:5" x14ac:dyDescent="0.2">
      <c r="E1601" s="26"/>
    </row>
    <row r="1602" spans="5:5" x14ac:dyDescent="0.2">
      <c r="E1602" s="26"/>
    </row>
    <row r="1603" spans="5:5" x14ac:dyDescent="0.2">
      <c r="E1603" s="26"/>
    </row>
    <row r="1604" spans="5:5" x14ac:dyDescent="0.2">
      <c r="E1604" s="26"/>
    </row>
    <row r="1605" spans="5:5" x14ac:dyDescent="0.2">
      <c r="E1605" s="26"/>
    </row>
    <row r="1606" spans="5:5" x14ac:dyDescent="0.2">
      <c r="E1606" s="26"/>
    </row>
    <row r="1607" spans="5:5" x14ac:dyDescent="0.2">
      <c r="E1607" s="26"/>
    </row>
    <row r="1608" spans="5:5" x14ac:dyDescent="0.2">
      <c r="E1608" s="26"/>
    </row>
    <row r="1609" spans="5:5" x14ac:dyDescent="0.2">
      <c r="E1609" s="26"/>
    </row>
    <row r="1610" spans="5:5" x14ac:dyDescent="0.2">
      <c r="E1610" s="26"/>
    </row>
    <row r="1611" spans="5:5" x14ac:dyDescent="0.2">
      <c r="E1611" s="26"/>
    </row>
    <row r="1612" spans="5:5" x14ac:dyDescent="0.2">
      <c r="E1612" s="26"/>
    </row>
    <row r="1613" spans="5:5" x14ac:dyDescent="0.2">
      <c r="E1613" s="26"/>
    </row>
    <row r="1614" spans="5:5" x14ac:dyDescent="0.2">
      <c r="E1614" s="26"/>
    </row>
    <row r="1615" spans="5:5" x14ac:dyDescent="0.2">
      <c r="E1615" s="26"/>
    </row>
    <row r="1616" spans="5:5" x14ac:dyDescent="0.2">
      <c r="E1616" s="26"/>
    </row>
    <row r="1617" spans="5:5" x14ac:dyDescent="0.2">
      <c r="E1617" s="26"/>
    </row>
    <row r="1618" spans="5:5" x14ac:dyDescent="0.2">
      <c r="E1618" s="26"/>
    </row>
    <row r="1619" spans="5:5" x14ac:dyDescent="0.2">
      <c r="E1619" s="26"/>
    </row>
    <row r="1620" spans="5:5" x14ac:dyDescent="0.2">
      <c r="E1620" s="26"/>
    </row>
    <row r="1621" spans="5:5" x14ac:dyDescent="0.2">
      <c r="E1621" s="26"/>
    </row>
    <row r="1622" spans="5:5" x14ac:dyDescent="0.2">
      <c r="E1622" s="26"/>
    </row>
    <row r="1623" spans="5:5" x14ac:dyDescent="0.2">
      <c r="E1623" s="26"/>
    </row>
    <row r="1624" spans="5:5" x14ac:dyDescent="0.2">
      <c r="E1624" s="26"/>
    </row>
    <row r="1625" spans="5:5" x14ac:dyDescent="0.2">
      <c r="E1625" s="26"/>
    </row>
    <row r="1626" spans="5:5" x14ac:dyDescent="0.2">
      <c r="E1626" s="26"/>
    </row>
    <row r="1627" spans="5:5" x14ac:dyDescent="0.2">
      <c r="E1627" s="26"/>
    </row>
    <row r="1628" spans="5:5" x14ac:dyDescent="0.2">
      <c r="E1628" s="26"/>
    </row>
    <row r="1629" spans="5:5" x14ac:dyDescent="0.2">
      <c r="E1629" s="26"/>
    </row>
    <row r="1630" spans="5:5" x14ac:dyDescent="0.2">
      <c r="E1630" s="26"/>
    </row>
    <row r="1631" spans="5:5" x14ac:dyDescent="0.2">
      <c r="E1631" s="26"/>
    </row>
    <row r="1632" spans="5:5" x14ac:dyDescent="0.2">
      <c r="E1632" s="26"/>
    </row>
    <row r="1633" spans="5:5" x14ac:dyDescent="0.2">
      <c r="E1633" s="26"/>
    </row>
    <row r="1634" spans="5:5" x14ac:dyDescent="0.2">
      <c r="E1634" s="26"/>
    </row>
    <row r="1635" spans="5:5" x14ac:dyDescent="0.2">
      <c r="E1635" s="26"/>
    </row>
    <row r="1636" spans="5:5" x14ac:dyDescent="0.2">
      <c r="E1636" s="26"/>
    </row>
    <row r="1637" spans="5:5" x14ac:dyDescent="0.2">
      <c r="E1637" s="26"/>
    </row>
    <row r="1638" spans="5:5" x14ac:dyDescent="0.2">
      <c r="E1638" s="26"/>
    </row>
    <row r="1639" spans="5:5" x14ac:dyDescent="0.2">
      <c r="E1639" s="26"/>
    </row>
    <row r="1640" spans="5:5" x14ac:dyDescent="0.2">
      <c r="E1640" s="26"/>
    </row>
    <row r="1641" spans="5:5" x14ac:dyDescent="0.2">
      <c r="E1641" s="26"/>
    </row>
    <row r="1642" spans="5:5" x14ac:dyDescent="0.2">
      <c r="E1642" s="26"/>
    </row>
    <row r="1643" spans="5:5" x14ac:dyDescent="0.2">
      <c r="E1643" s="26"/>
    </row>
    <row r="1644" spans="5:5" x14ac:dyDescent="0.2">
      <c r="E1644" s="26"/>
    </row>
    <row r="1645" spans="5:5" x14ac:dyDescent="0.2">
      <c r="E1645" s="26"/>
    </row>
    <row r="1646" spans="5:5" x14ac:dyDescent="0.2">
      <c r="E1646" s="26"/>
    </row>
    <row r="1647" spans="5:5" x14ac:dyDescent="0.2">
      <c r="E1647" s="26"/>
    </row>
    <row r="1648" spans="5:5" x14ac:dyDescent="0.2">
      <c r="E1648" s="26"/>
    </row>
    <row r="1649" spans="5:5" x14ac:dyDescent="0.2">
      <c r="E1649" s="26"/>
    </row>
    <row r="1650" spans="5:5" x14ac:dyDescent="0.2">
      <c r="E1650" s="26"/>
    </row>
    <row r="1651" spans="5:5" x14ac:dyDescent="0.2">
      <c r="E1651" s="26"/>
    </row>
    <row r="1652" spans="5:5" x14ac:dyDescent="0.2">
      <c r="E1652" s="26"/>
    </row>
    <row r="1653" spans="5:5" x14ac:dyDescent="0.2">
      <c r="E1653" s="26"/>
    </row>
    <row r="1654" spans="5:5" x14ac:dyDescent="0.2">
      <c r="E1654" s="26"/>
    </row>
    <row r="1655" spans="5:5" x14ac:dyDescent="0.2">
      <c r="E1655" s="26"/>
    </row>
    <row r="1656" spans="5:5" x14ac:dyDescent="0.2">
      <c r="E1656" s="26"/>
    </row>
    <row r="1657" spans="5:5" x14ac:dyDescent="0.2">
      <c r="E1657" s="26"/>
    </row>
    <row r="1658" spans="5:5" x14ac:dyDescent="0.2">
      <c r="E1658" s="26"/>
    </row>
    <row r="1659" spans="5:5" x14ac:dyDescent="0.2">
      <c r="E1659" s="26"/>
    </row>
    <row r="1660" spans="5:5" x14ac:dyDescent="0.2">
      <c r="E1660" s="26"/>
    </row>
    <row r="1661" spans="5:5" x14ac:dyDescent="0.2">
      <c r="E1661" s="26"/>
    </row>
    <row r="1662" spans="5:5" x14ac:dyDescent="0.2">
      <c r="E1662" s="26"/>
    </row>
    <row r="1663" spans="5:5" x14ac:dyDescent="0.2">
      <c r="E1663" s="26"/>
    </row>
    <row r="1664" spans="5:5" x14ac:dyDescent="0.2">
      <c r="E1664" s="26"/>
    </row>
    <row r="1665" spans="5:5" x14ac:dyDescent="0.2">
      <c r="E1665" s="26"/>
    </row>
    <row r="1666" spans="5:5" x14ac:dyDescent="0.2">
      <c r="E1666" s="26"/>
    </row>
    <row r="1667" spans="5:5" x14ac:dyDescent="0.2">
      <c r="E1667" s="26"/>
    </row>
    <row r="1668" spans="5:5" x14ac:dyDescent="0.2">
      <c r="E1668" s="26"/>
    </row>
    <row r="1669" spans="5:5" x14ac:dyDescent="0.2">
      <c r="E1669" s="26"/>
    </row>
    <row r="1670" spans="5:5" x14ac:dyDescent="0.2">
      <c r="E1670" s="26"/>
    </row>
    <row r="1671" spans="5:5" x14ac:dyDescent="0.2">
      <c r="E1671" s="26"/>
    </row>
    <row r="1672" spans="5:5" x14ac:dyDescent="0.2">
      <c r="E1672" s="26"/>
    </row>
    <row r="1673" spans="5:5" x14ac:dyDescent="0.2">
      <c r="E1673" s="26"/>
    </row>
    <row r="1674" spans="5:5" x14ac:dyDescent="0.2">
      <c r="E1674" s="26"/>
    </row>
    <row r="1675" spans="5:5" x14ac:dyDescent="0.2">
      <c r="E1675" s="26"/>
    </row>
    <row r="1676" spans="5:5" x14ac:dyDescent="0.2">
      <c r="E1676" s="26"/>
    </row>
    <row r="1677" spans="5:5" x14ac:dyDescent="0.2">
      <c r="E1677" s="26"/>
    </row>
    <row r="1678" spans="5:5" x14ac:dyDescent="0.2">
      <c r="E1678" s="26"/>
    </row>
    <row r="1679" spans="5:5" x14ac:dyDescent="0.2">
      <c r="E1679" s="26"/>
    </row>
    <row r="1680" spans="5:5" x14ac:dyDescent="0.2">
      <c r="E1680" s="26"/>
    </row>
    <row r="1681" spans="5:5" x14ac:dyDescent="0.2">
      <c r="E1681" s="26"/>
    </row>
    <row r="1682" spans="5:5" x14ac:dyDescent="0.2">
      <c r="E1682" s="26"/>
    </row>
    <row r="1683" spans="5:5" x14ac:dyDescent="0.2">
      <c r="E1683" s="26"/>
    </row>
    <row r="1684" spans="5:5" x14ac:dyDescent="0.2">
      <c r="E1684" s="26"/>
    </row>
    <row r="1685" spans="5:5" x14ac:dyDescent="0.2">
      <c r="E1685" s="26"/>
    </row>
    <row r="1686" spans="5:5" x14ac:dyDescent="0.2">
      <c r="E1686" s="26"/>
    </row>
    <row r="1687" spans="5:5" x14ac:dyDescent="0.2">
      <c r="E1687" s="26"/>
    </row>
    <row r="1688" spans="5:5" x14ac:dyDescent="0.2">
      <c r="E1688" s="26"/>
    </row>
    <row r="1689" spans="5:5" x14ac:dyDescent="0.2">
      <c r="E1689" s="26"/>
    </row>
    <row r="1690" spans="5:5" x14ac:dyDescent="0.2">
      <c r="E1690" s="26"/>
    </row>
    <row r="1691" spans="5:5" x14ac:dyDescent="0.2">
      <c r="E1691" s="26"/>
    </row>
    <row r="1692" spans="5:5" x14ac:dyDescent="0.2">
      <c r="E1692" s="26"/>
    </row>
    <row r="1693" spans="5:5" x14ac:dyDescent="0.2">
      <c r="E1693" s="26"/>
    </row>
    <row r="1694" spans="5:5" x14ac:dyDescent="0.2">
      <c r="E1694" s="26"/>
    </row>
    <row r="1695" spans="5:5" x14ac:dyDescent="0.2">
      <c r="E1695" s="26"/>
    </row>
    <row r="1696" spans="5:5" x14ac:dyDescent="0.2">
      <c r="E1696" s="26"/>
    </row>
    <row r="1697" spans="5:5" x14ac:dyDescent="0.2">
      <c r="E1697" s="26"/>
    </row>
    <row r="1698" spans="5:5" x14ac:dyDescent="0.2">
      <c r="E1698" s="26"/>
    </row>
    <row r="1699" spans="5:5" x14ac:dyDescent="0.2">
      <c r="E1699" s="26"/>
    </row>
    <row r="1700" spans="5:5" x14ac:dyDescent="0.2">
      <c r="E1700" s="26"/>
    </row>
    <row r="1701" spans="5:5" x14ac:dyDescent="0.2">
      <c r="E1701" s="26"/>
    </row>
    <row r="1702" spans="5:5" x14ac:dyDescent="0.2">
      <c r="E1702" s="26"/>
    </row>
    <row r="1703" spans="5:5" x14ac:dyDescent="0.2">
      <c r="E1703" s="26"/>
    </row>
    <row r="1704" spans="5:5" x14ac:dyDescent="0.2">
      <c r="E1704" s="26"/>
    </row>
    <row r="1705" spans="5:5" x14ac:dyDescent="0.2">
      <c r="E1705" s="26"/>
    </row>
    <row r="1706" spans="5:5" x14ac:dyDescent="0.2">
      <c r="E1706" s="26"/>
    </row>
    <row r="1707" spans="5:5" x14ac:dyDescent="0.2">
      <c r="E1707" s="26"/>
    </row>
    <row r="1708" spans="5:5" x14ac:dyDescent="0.2">
      <c r="E1708" s="26"/>
    </row>
    <row r="1709" spans="5:5" x14ac:dyDescent="0.2">
      <c r="E1709" s="26"/>
    </row>
    <row r="1710" spans="5:5" x14ac:dyDescent="0.2">
      <c r="E1710" s="26"/>
    </row>
    <row r="1711" spans="5:5" x14ac:dyDescent="0.2">
      <c r="E1711" s="26"/>
    </row>
    <row r="1712" spans="5:5" x14ac:dyDescent="0.2">
      <c r="E1712" s="26"/>
    </row>
    <row r="1713" spans="5:5" x14ac:dyDescent="0.2">
      <c r="E1713" s="26"/>
    </row>
    <row r="1714" spans="5:5" x14ac:dyDescent="0.2">
      <c r="E1714" s="26"/>
    </row>
    <row r="1715" spans="5:5" x14ac:dyDescent="0.2">
      <c r="E1715" s="26"/>
    </row>
    <row r="1716" spans="5:5" x14ac:dyDescent="0.2">
      <c r="E1716" s="26"/>
    </row>
    <row r="1717" spans="5:5" x14ac:dyDescent="0.2">
      <c r="E1717" s="26"/>
    </row>
    <row r="1718" spans="5:5" x14ac:dyDescent="0.2">
      <c r="E1718" s="26"/>
    </row>
    <row r="1719" spans="5:5" x14ac:dyDescent="0.2">
      <c r="E1719" s="26"/>
    </row>
    <row r="1720" spans="5:5" x14ac:dyDescent="0.2">
      <c r="E1720" s="26"/>
    </row>
    <row r="1721" spans="5:5" x14ac:dyDescent="0.2">
      <c r="E1721" s="26"/>
    </row>
    <row r="1722" spans="5:5" x14ac:dyDescent="0.2">
      <c r="E1722" s="26"/>
    </row>
    <row r="1723" spans="5:5" x14ac:dyDescent="0.2">
      <c r="E1723" s="26"/>
    </row>
    <row r="1724" spans="5:5" x14ac:dyDescent="0.2">
      <c r="E1724" s="26"/>
    </row>
    <row r="1725" spans="5:5" x14ac:dyDescent="0.2">
      <c r="E1725" s="26"/>
    </row>
    <row r="1726" spans="5:5" x14ac:dyDescent="0.2">
      <c r="E1726" s="26"/>
    </row>
    <row r="1727" spans="5:5" x14ac:dyDescent="0.2">
      <c r="E1727" s="26"/>
    </row>
    <row r="1728" spans="5:5" x14ac:dyDescent="0.2">
      <c r="E1728" s="26"/>
    </row>
    <row r="1729" spans="5:5" x14ac:dyDescent="0.2">
      <c r="E1729" s="26"/>
    </row>
    <row r="1730" spans="5:5" x14ac:dyDescent="0.2">
      <c r="E1730" s="26"/>
    </row>
    <row r="1731" spans="5:5" x14ac:dyDescent="0.2">
      <c r="E1731" s="26"/>
    </row>
    <row r="1732" spans="5:5" x14ac:dyDescent="0.2">
      <c r="E1732" s="26"/>
    </row>
    <row r="1733" spans="5:5" x14ac:dyDescent="0.2">
      <c r="E1733" s="26"/>
    </row>
    <row r="1734" spans="5:5" x14ac:dyDescent="0.2">
      <c r="E1734" s="26"/>
    </row>
    <row r="1735" spans="5:5" x14ac:dyDescent="0.2">
      <c r="E1735" s="26"/>
    </row>
    <row r="1736" spans="5:5" x14ac:dyDescent="0.2">
      <c r="E1736" s="26"/>
    </row>
    <row r="1737" spans="5:5" x14ac:dyDescent="0.2">
      <c r="E1737" s="26"/>
    </row>
    <row r="1738" spans="5:5" x14ac:dyDescent="0.2">
      <c r="E1738" s="26"/>
    </row>
    <row r="1739" spans="5:5" x14ac:dyDescent="0.2">
      <c r="E1739" s="26"/>
    </row>
    <row r="1740" spans="5:5" x14ac:dyDescent="0.2">
      <c r="E1740" s="26"/>
    </row>
    <row r="1741" spans="5:5" x14ac:dyDescent="0.2">
      <c r="E1741" s="26"/>
    </row>
    <row r="1742" spans="5:5" x14ac:dyDescent="0.2">
      <c r="E1742" s="26"/>
    </row>
    <row r="1743" spans="5:5" x14ac:dyDescent="0.2">
      <c r="E1743" s="26"/>
    </row>
    <row r="1744" spans="5:5" x14ac:dyDescent="0.2">
      <c r="E1744" s="26"/>
    </row>
    <row r="1745" spans="5:5" x14ac:dyDescent="0.2">
      <c r="E1745" s="26"/>
    </row>
    <row r="1746" spans="5:5" x14ac:dyDescent="0.2">
      <c r="E1746" s="26"/>
    </row>
    <row r="1747" spans="5:5" x14ac:dyDescent="0.2">
      <c r="E1747" s="26"/>
    </row>
    <row r="1748" spans="5:5" x14ac:dyDescent="0.2">
      <c r="E1748" s="26"/>
    </row>
    <row r="1749" spans="5:5" x14ac:dyDescent="0.2">
      <c r="E1749" s="26"/>
    </row>
    <row r="1750" spans="5:5" x14ac:dyDescent="0.2">
      <c r="E1750" s="26"/>
    </row>
    <row r="1751" spans="5:5" x14ac:dyDescent="0.2">
      <c r="E1751" s="26"/>
    </row>
    <row r="1752" spans="5:5" x14ac:dyDescent="0.2">
      <c r="E1752" s="26"/>
    </row>
    <row r="1753" spans="5:5" x14ac:dyDescent="0.2">
      <c r="E1753" s="26"/>
    </row>
    <row r="1754" spans="5:5" x14ac:dyDescent="0.2">
      <c r="E1754" s="26"/>
    </row>
    <row r="1755" spans="5:5" x14ac:dyDescent="0.2">
      <c r="E1755" s="26"/>
    </row>
    <row r="1756" spans="5:5" x14ac:dyDescent="0.2">
      <c r="E1756" s="26"/>
    </row>
    <row r="1757" spans="5:5" x14ac:dyDescent="0.2">
      <c r="E1757" s="26"/>
    </row>
    <row r="1758" spans="5:5" x14ac:dyDescent="0.2">
      <c r="E1758" s="26"/>
    </row>
    <row r="1759" spans="5:5" x14ac:dyDescent="0.2">
      <c r="E1759" s="26"/>
    </row>
    <row r="1760" spans="5:5" x14ac:dyDescent="0.2">
      <c r="E1760" s="26"/>
    </row>
    <row r="1761" spans="5:5" x14ac:dyDescent="0.2">
      <c r="E1761" s="26"/>
    </row>
    <row r="1762" spans="5:5" x14ac:dyDescent="0.2">
      <c r="E1762" s="26"/>
    </row>
    <row r="1763" spans="5:5" x14ac:dyDescent="0.2">
      <c r="E1763" s="26"/>
    </row>
    <row r="1764" spans="5:5" x14ac:dyDescent="0.2">
      <c r="E1764" s="26"/>
    </row>
    <row r="1765" spans="5:5" x14ac:dyDescent="0.2">
      <c r="E1765" s="26"/>
    </row>
    <row r="1766" spans="5:5" x14ac:dyDescent="0.2">
      <c r="E1766" s="26"/>
    </row>
    <row r="1767" spans="5:5" x14ac:dyDescent="0.2">
      <c r="E1767" s="26"/>
    </row>
    <row r="1768" spans="5:5" x14ac:dyDescent="0.2">
      <c r="E1768" s="26"/>
    </row>
    <row r="1769" spans="5:5" x14ac:dyDescent="0.2">
      <c r="E1769" s="26"/>
    </row>
    <row r="1770" spans="5:5" x14ac:dyDescent="0.2">
      <c r="E1770" s="26"/>
    </row>
    <row r="1771" spans="5:5" x14ac:dyDescent="0.2">
      <c r="E1771" s="26"/>
    </row>
    <row r="1772" spans="5:5" x14ac:dyDescent="0.2">
      <c r="E1772" s="26"/>
    </row>
    <row r="1773" spans="5:5" x14ac:dyDescent="0.2">
      <c r="E1773" s="26"/>
    </row>
    <row r="1774" spans="5:5" x14ac:dyDescent="0.2">
      <c r="E1774" s="26"/>
    </row>
    <row r="1775" spans="5:5" x14ac:dyDescent="0.2">
      <c r="E1775" s="26"/>
    </row>
    <row r="1776" spans="5:5" x14ac:dyDescent="0.2">
      <c r="E1776" s="26"/>
    </row>
    <row r="1777" spans="5:5" x14ac:dyDescent="0.2">
      <c r="E1777" s="26"/>
    </row>
    <row r="1778" spans="5:5" x14ac:dyDescent="0.2">
      <c r="E1778" s="26"/>
    </row>
    <row r="1779" spans="5:5" x14ac:dyDescent="0.2">
      <c r="E1779" s="26"/>
    </row>
    <row r="1780" spans="5:5" x14ac:dyDescent="0.2">
      <c r="E1780" s="26"/>
    </row>
    <row r="1781" spans="5:5" x14ac:dyDescent="0.2">
      <c r="E1781" s="26"/>
    </row>
    <row r="1782" spans="5:5" x14ac:dyDescent="0.2">
      <c r="E1782" s="26"/>
    </row>
    <row r="1783" spans="5:5" x14ac:dyDescent="0.2">
      <c r="E1783" s="26"/>
    </row>
    <row r="1784" spans="5:5" x14ac:dyDescent="0.2">
      <c r="E1784" s="26"/>
    </row>
    <row r="1785" spans="5:5" x14ac:dyDescent="0.2">
      <c r="E1785" s="26"/>
    </row>
    <row r="1786" spans="5:5" x14ac:dyDescent="0.2">
      <c r="E1786" s="26"/>
    </row>
    <row r="1787" spans="5:5" x14ac:dyDescent="0.2">
      <c r="E1787" s="26"/>
    </row>
    <row r="1788" spans="5:5" x14ac:dyDescent="0.2">
      <c r="E1788" s="26"/>
    </row>
    <row r="1789" spans="5:5" x14ac:dyDescent="0.2">
      <c r="E1789" s="26"/>
    </row>
    <row r="1790" spans="5:5" x14ac:dyDescent="0.2">
      <c r="E1790" s="26"/>
    </row>
    <row r="1791" spans="5:5" x14ac:dyDescent="0.2">
      <c r="E1791" s="26"/>
    </row>
    <row r="1792" spans="5:5" x14ac:dyDescent="0.2">
      <c r="E1792" s="26"/>
    </row>
    <row r="1793" spans="5:5" x14ac:dyDescent="0.2">
      <c r="E1793" s="26"/>
    </row>
    <row r="1794" spans="5:5" x14ac:dyDescent="0.2">
      <c r="E1794" s="26"/>
    </row>
    <row r="1795" spans="5:5" x14ac:dyDescent="0.2">
      <c r="E1795" s="26"/>
    </row>
    <row r="1796" spans="5:5" x14ac:dyDescent="0.2">
      <c r="E1796" s="26"/>
    </row>
    <row r="1797" spans="5:5" x14ac:dyDescent="0.2">
      <c r="E1797" s="26"/>
    </row>
    <row r="1798" spans="5:5" x14ac:dyDescent="0.2">
      <c r="E1798" s="26"/>
    </row>
    <row r="1799" spans="5:5" x14ac:dyDescent="0.2">
      <c r="E1799" s="26"/>
    </row>
    <row r="1800" spans="5:5" x14ac:dyDescent="0.2">
      <c r="E1800" s="26"/>
    </row>
    <row r="1801" spans="5:5" x14ac:dyDescent="0.2">
      <c r="E1801" s="26"/>
    </row>
    <row r="1802" spans="5:5" x14ac:dyDescent="0.2">
      <c r="E1802" s="26"/>
    </row>
    <row r="1803" spans="5:5" x14ac:dyDescent="0.2">
      <c r="E1803" s="26"/>
    </row>
    <row r="1804" spans="5:5" x14ac:dyDescent="0.2">
      <c r="E1804" s="26"/>
    </row>
    <row r="1805" spans="5:5" x14ac:dyDescent="0.2">
      <c r="E1805" s="26"/>
    </row>
    <row r="1806" spans="5:5" x14ac:dyDescent="0.2">
      <c r="E1806" s="26"/>
    </row>
    <row r="1807" spans="5:5" x14ac:dyDescent="0.2">
      <c r="E1807" s="26"/>
    </row>
    <row r="1808" spans="5:5" x14ac:dyDescent="0.2">
      <c r="E1808" s="26"/>
    </row>
    <row r="1809" spans="5:5" x14ac:dyDescent="0.2">
      <c r="E1809" s="26"/>
    </row>
    <row r="1810" spans="5:5" x14ac:dyDescent="0.2">
      <c r="E1810" s="26"/>
    </row>
    <row r="1811" spans="5:5" x14ac:dyDescent="0.2">
      <c r="E1811" s="26"/>
    </row>
    <row r="1812" spans="5:5" x14ac:dyDescent="0.2">
      <c r="E1812" s="26"/>
    </row>
    <row r="1813" spans="5:5" x14ac:dyDescent="0.2">
      <c r="E1813" s="26"/>
    </row>
    <row r="1814" spans="5:5" x14ac:dyDescent="0.2">
      <c r="E1814" s="26"/>
    </row>
    <row r="1815" spans="5:5" x14ac:dyDescent="0.2">
      <c r="E1815" s="26"/>
    </row>
    <row r="1816" spans="5:5" x14ac:dyDescent="0.2">
      <c r="E1816" s="26"/>
    </row>
    <row r="1817" spans="5:5" x14ac:dyDescent="0.2">
      <c r="E1817" s="26"/>
    </row>
    <row r="1818" spans="5:5" x14ac:dyDescent="0.2">
      <c r="E1818" s="26"/>
    </row>
    <row r="1819" spans="5:5" x14ac:dyDescent="0.2">
      <c r="E1819" s="26"/>
    </row>
    <row r="1820" spans="5:5" x14ac:dyDescent="0.2">
      <c r="E1820" s="26"/>
    </row>
    <row r="1821" spans="5:5" x14ac:dyDescent="0.2">
      <c r="E1821" s="26"/>
    </row>
    <row r="1822" spans="5:5" x14ac:dyDescent="0.2">
      <c r="E1822" s="26"/>
    </row>
    <row r="1823" spans="5:5" x14ac:dyDescent="0.2">
      <c r="E1823" s="26"/>
    </row>
    <row r="1824" spans="5:5" x14ac:dyDescent="0.2">
      <c r="E1824" s="26"/>
    </row>
    <row r="1825" spans="5:5" x14ac:dyDescent="0.2">
      <c r="E1825" s="26"/>
    </row>
    <row r="1826" spans="5:5" x14ac:dyDescent="0.2">
      <c r="E1826" s="26"/>
    </row>
    <row r="1827" spans="5:5" x14ac:dyDescent="0.2">
      <c r="E1827" s="26"/>
    </row>
    <row r="1828" spans="5:5" x14ac:dyDescent="0.2">
      <c r="E1828" s="26"/>
    </row>
    <row r="1829" spans="5:5" x14ac:dyDescent="0.2">
      <c r="E1829" s="26"/>
    </row>
    <row r="1830" spans="5:5" x14ac:dyDescent="0.2">
      <c r="E1830" s="26"/>
    </row>
    <row r="1831" spans="5:5" x14ac:dyDescent="0.2">
      <c r="E1831" s="26"/>
    </row>
    <row r="1832" spans="5:5" x14ac:dyDescent="0.2">
      <c r="E1832" s="26"/>
    </row>
    <row r="1833" spans="5:5" x14ac:dyDescent="0.2">
      <c r="E1833" s="26"/>
    </row>
    <row r="1834" spans="5:5" x14ac:dyDescent="0.2">
      <c r="E1834" s="26"/>
    </row>
    <row r="1835" spans="5:5" x14ac:dyDescent="0.2">
      <c r="E1835" s="26"/>
    </row>
    <row r="1836" spans="5:5" x14ac:dyDescent="0.2">
      <c r="E1836" s="26"/>
    </row>
    <row r="1837" spans="5:5" x14ac:dyDescent="0.2">
      <c r="E1837" s="26"/>
    </row>
    <row r="1838" spans="5:5" x14ac:dyDescent="0.2">
      <c r="E1838" s="26"/>
    </row>
    <row r="1839" spans="5:5" x14ac:dyDescent="0.2">
      <c r="E1839" s="26"/>
    </row>
    <row r="1840" spans="5:5" x14ac:dyDescent="0.2">
      <c r="E1840" s="26"/>
    </row>
    <row r="1841" spans="5:5" x14ac:dyDescent="0.2">
      <c r="E1841" s="26"/>
    </row>
    <row r="1842" spans="5:5" x14ac:dyDescent="0.2">
      <c r="E1842" s="26"/>
    </row>
    <row r="1843" spans="5:5" x14ac:dyDescent="0.2">
      <c r="E1843" s="26"/>
    </row>
    <row r="1844" spans="5:5" x14ac:dyDescent="0.2">
      <c r="E1844" s="26"/>
    </row>
    <row r="1845" spans="5:5" x14ac:dyDescent="0.2">
      <c r="E1845" s="26"/>
    </row>
    <row r="1846" spans="5:5" x14ac:dyDescent="0.2">
      <c r="E1846" s="26"/>
    </row>
    <row r="1847" spans="5:5" x14ac:dyDescent="0.2">
      <c r="E1847" s="26"/>
    </row>
    <row r="1848" spans="5:5" x14ac:dyDescent="0.2">
      <c r="E1848" s="26"/>
    </row>
    <row r="1849" spans="5:5" x14ac:dyDescent="0.2">
      <c r="E1849" s="26"/>
    </row>
    <row r="1850" spans="5:5" x14ac:dyDescent="0.2">
      <c r="E1850" s="26"/>
    </row>
    <row r="1851" spans="5:5" x14ac:dyDescent="0.2">
      <c r="E1851" s="26"/>
    </row>
    <row r="1852" spans="5:5" x14ac:dyDescent="0.2">
      <c r="E1852" s="26"/>
    </row>
    <row r="1853" spans="5:5" x14ac:dyDescent="0.2">
      <c r="E1853" s="26"/>
    </row>
    <row r="1854" spans="5:5" x14ac:dyDescent="0.2">
      <c r="E1854" s="26"/>
    </row>
    <row r="1855" spans="5:5" x14ac:dyDescent="0.2">
      <c r="E1855" s="26"/>
    </row>
    <row r="1856" spans="5:5" x14ac:dyDescent="0.2">
      <c r="E1856" s="26"/>
    </row>
    <row r="1857" spans="5:5" x14ac:dyDescent="0.2">
      <c r="E1857" s="26"/>
    </row>
    <row r="1858" spans="5:5" x14ac:dyDescent="0.2">
      <c r="E1858" s="26"/>
    </row>
    <row r="1859" spans="5:5" x14ac:dyDescent="0.2">
      <c r="E1859" s="26"/>
    </row>
    <row r="1860" spans="5:5" x14ac:dyDescent="0.2">
      <c r="E1860" s="26"/>
    </row>
    <row r="1861" spans="5:5" x14ac:dyDescent="0.2">
      <c r="E1861" s="26"/>
    </row>
    <row r="1862" spans="5:5" x14ac:dyDescent="0.2">
      <c r="E1862" s="26"/>
    </row>
    <row r="1863" spans="5:5" x14ac:dyDescent="0.2">
      <c r="E1863" s="26"/>
    </row>
    <row r="1864" spans="5:5" x14ac:dyDescent="0.2">
      <c r="E1864" s="26"/>
    </row>
    <row r="1865" spans="5:5" x14ac:dyDescent="0.2">
      <c r="E1865" s="26"/>
    </row>
    <row r="1866" spans="5:5" x14ac:dyDescent="0.2">
      <c r="E1866" s="26"/>
    </row>
    <row r="1867" spans="5:5" x14ac:dyDescent="0.2">
      <c r="E1867" s="26"/>
    </row>
    <row r="1868" spans="5:5" x14ac:dyDescent="0.2">
      <c r="E1868" s="26"/>
    </row>
    <row r="1869" spans="5:5" x14ac:dyDescent="0.2">
      <c r="E1869" s="26"/>
    </row>
    <row r="1870" spans="5:5" x14ac:dyDescent="0.2">
      <c r="E1870" s="26"/>
    </row>
    <row r="1871" spans="5:5" x14ac:dyDescent="0.2">
      <c r="E1871" s="26"/>
    </row>
    <row r="1872" spans="5:5" x14ac:dyDescent="0.2">
      <c r="E1872" s="26"/>
    </row>
    <row r="1873" spans="5:5" x14ac:dyDescent="0.2">
      <c r="E1873" s="26"/>
    </row>
    <row r="1874" spans="5:5" x14ac:dyDescent="0.2">
      <c r="E1874" s="26"/>
    </row>
    <row r="1875" spans="5:5" x14ac:dyDescent="0.2">
      <c r="E1875" s="26"/>
    </row>
    <row r="1876" spans="5:5" x14ac:dyDescent="0.2">
      <c r="E1876" s="26"/>
    </row>
    <row r="1877" spans="5:5" x14ac:dyDescent="0.2">
      <c r="E1877" s="26"/>
    </row>
    <row r="1878" spans="5:5" x14ac:dyDescent="0.2">
      <c r="E1878" s="26"/>
    </row>
    <row r="1879" spans="5:5" x14ac:dyDescent="0.2">
      <c r="E1879" s="26"/>
    </row>
    <row r="1880" spans="5:5" x14ac:dyDescent="0.2">
      <c r="E1880" s="26"/>
    </row>
    <row r="1881" spans="5:5" x14ac:dyDescent="0.2">
      <c r="E1881" s="26"/>
    </row>
    <row r="1882" spans="5:5" x14ac:dyDescent="0.2">
      <c r="E1882" s="26"/>
    </row>
    <row r="1883" spans="5:5" x14ac:dyDescent="0.2">
      <c r="E1883" s="26"/>
    </row>
    <row r="1884" spans="5:5" x14ac:dyDescent="0.2">
      <c r="E1884" s="26"/>
    </row>
    <row r="1885" spans="5:5" x14ac:dyDescent="0.2">
      <c r="E1885" s="26"/>
    </row>
    <row r="1886" spans="5:5" x14ac:dyDescent="0.2">
      <c r="E1886" s="26"/>
    </row>
    <row r="1887" spans="5:5" x14ac:dyDescent="0.2">
      <c r="E1887" s="26"/>
    </row>
    <row r="1888" spans="5:5" x14ac:dyDescent="0.2">
      <c r="E1888" s="26"/>
    </row>
    <row r="1889" spans="5:5" x14ac:dyDescent="0.2">
      <c r="E1889" s="26"/>
    </row>
    <row r="1890" spans="5:5" x14ac:dyDescent="0.2">
      <c r="E1890" s="26"/>
    </row>
    <row r="1891" spans="5:5" x14ac:dyDescent="0.2">
      <c r="E1891" s="26"/>
    </row>
    <row r="1892" spans="5:5" x14ac:dyDescent="0.2">
      <c r="E1892" s="26"/>
    </row>
    <row r="1893" spans="5:5" x14ac:dyDescent="0.2">
      <c r="E1893" s="26"/>
    </row>
    <row r="1894" spans="5:5" x14ac:dyDescent="0.2">
      <c r="E1894" s="26"/>
    </row>
    <row r="1895" spans="5:5" x14ac:dyDescent="0.2">
      <c r="E1895" s="26"/>
    </row>
    <row r="1896" spans="5:5" x14ac:dyDescent="0.2">
      <c r="E1896" s="26"/>
    </row>
    <row r="1897" spans="5:5" x14ac:dyDescent="0.2">
      <c r="E1897" s="26"/>
    </row>
    <row r="1898" spans="5:5" x14ac:dyDescent="0.2">
      <c r="E1898" s="26"/>
    </row>
    <row r="1899" spans="5:5" x14ac:dyDescent="0.2">
      <c r="E1899" s="26"/>
    </row>
    <row r="1900" spans="5:5" x14ac:dyDescent="0.2">
      <c r="E1900" s="26"/>
    </row>
    <row r="1901" spans="5:5" x14ac:dyDescent="0.2">
      <c r="E1901" s="26"/>
    </row>
    <row r="1902" spans="5:5" x14ac:dyDescent="0.2">
      <c r="E1902" s="26"/>
    </row>
    <row r="1903" spans="5:5" x14ac:dyDescent="0.2">
      <c r="E1903" s="26"/>
    </row>
    <row r="1904" spans="5:5" x14ac:dyDescent="0.2">
      <c r="E1904" s="26"/>
    </row>
    <row r="1905" spans="5:5" x14ac:dyDescent="0.2">
      <c r="E1905" s="26"/>
    </row>
    <row r="1906" spans="5:5" x14ac:dyDescent="0.2">
      <c r="E1906" s="26"/>
    </row>
    <row r="1907" spans="5:5" x14ac:dyDescent="0.2">
      <c r="E1907" s="26"/>
    </row>
    <row r="1908" spans="5:5" x14ac:dyDescent="0.2">
      <c r="E1908" s="26"/>
    </row>
    <row r="1909" spans="5:5" x14ac:dyDescent="0.2">
      <c r="E1909" s="26"/>
    </row>
    <row r="1910" spans="5:5" x14ac:dyDescent="0.2">
      <c r="E1910" s="26"/>
    </row>
    <row r="1911" spans="5:5" x14ac:dyDescent="0.2">
      <c r="E1911" s="26"/>
    </row>
    <row r="1912" spans="5:5" x14ac:dyDescent="0.2">
      <c r="E1912" s="26"/>
    </row>
    <row r="1913" spans="5:5" x14ac:dyDescent="0.2">
      <c r="E1913" s="26"/>
    </row>
    <row r="1914" spans="5:5" x14ac:dyDescent="0.2">
      <c r="E1914" s="26"/>
    </row>
    <row r="1915" spans="5:5" x14ac:dyDescent="0.2">
      <c r="E1915" s="26"/>
    </row>
    <row r="1916" spans="5:5" x14ac:dyDescent="0.2">
      <c r="E1916" s="26"/>
    </row>
    <row r="1917" spans="5:5" x14ac:dyDescent="0.2">
      <c r="E1917" s="26"/>
    </row>
    <row r="1918" spans="5:5" x14ac:dyDescent="0.2">
      <c r="E1918" s="26"/>
    </row>
    <row r="1919" spans="5:5" x14ac:dyDescent="0.2">
      <c r="E1919" s="26"/>
    </row>
    <row r="1920" spans="5:5" x14ac:dyDescent="0.2">
      <c r="E1920" s="26"/>
    </row>
    <row r="1921" spans="5:5" x14ac:dyDescent="0.2">
      <c r="E1921" s="26"/>
    </row>
    <row r="1922" spans="5:5" x14ac:dyDescent="0.2">
      <c r="E1922" s="26"/>
    </row>
    <row r="1923" spans="5:5" x14ac:dyDescent="0.2">
      <c r="E1923" s="26"/>
    </row>
    <row r="1924" spans="5:5" x14ac:dyDescent="0.2">
      <c r="E1924" s="26"/>
    </row>
    <row r="1925" spans="5:5" x14ac:dyDescent="0.2">
      <c r="E1925" s="26"/>
    </row>
    <row r="1926" spans="5:5" x14ac:dyDescent="0.2">
      <c r="E1926" s="26"/>
    </row>
    <row r="1927" spans="5:5" x14ac:dyDescent="0.2">
      <c r="E1927" s="26"/>
    </row>
    <row r="1928" spans="5:5" x14ac:dyDescent="0.2">
      <c r="E1928" s="26"/>
    </row>
    <row r="1929" spans="5:5" x14ac:dyDescent="0.2">
      <c r="E1929" s="26"/>
    </row>
    <row r="1930" spans="5:5" x14ac:dyDescent="0.2">
      <c r="E1930" s="26"/>
    </row>
    <row r="1931" spans="5:5" x14ac:dyDescent="0.2">
      <c r="E1931" s="26"/>
    </row>
    <row r="1932" spans="5:5" x14ac:dyDescent="0.2">
      <c r="E1932" s="26"/>
    </row>
    <row r="1933" spans="5:5" x14ac:dyDescent="0.2">
      <c r="E1933" s="26"/>
    </row>
    <row r="1934" spans="5:5" x14ac:dyDescent="0.2">
      <c r="E1934" s="26"/>
    </row>
    <row r="1935" spans="5:5" x14ac:dyDescent="0.2">
      <c r="E1935" s="26"/>
    </row>
    <row r="1936" spans="5:5" x14ac:dyDescent="0.2">
      <c r="E1936" s="26"/>
    </row>
    <row r="1937" spans="5:5" x14ac:dyDescent="0.2">
      <c r="E1937" s="26"/>
    </row>
    <row r="1938" spans="5:5" x14ac:dyDescent="0.2">
      <c r="E1938" s="26"/>
    </row>
    <row r="1939" spans="5:5" x14ac:dyDescent="0.2">
      <c r="E1939" s="26"/>
    </row>
    <row r="1940" spans="5:5" x14ac:dyDescent="0.2">
      <c r="E1940" s="26"/>
    </row>
    <row r="1941" spans="5:5" x14ac:dyDescent="0.2">
      <c r="E1941" s="26"/>
    </row>
    <row r="1942" spans="5:5" x14ac:dyDescent="0.2">
      <c r="E1942" s="26"/>
    </row>
    <row r="1943" spans="5:5" x14ac:dyDescent="0.2">
      <c r="E1943" s="26"/>
    </row>
    <row r="1944" spans="5:5" x14ac:dyDescent="0.2">
      <c r="E1944" s="26"/>
    </row>
    <row r="1945" spans="5:5" x14ac:dyDescent="0.2">
      <c r="E1945" s="26"/>
    </row>
    <row r="1946" spans="5:5" x14ac:dyDescent="0.2">
      <c r="E1946" s="26"/>
    </row>
    <row r="1947" spans="5:5" x14ac:dyDescent="0.2">
      <c r="E1947" s="26"/>
    </row>
    <row r="1948" spans="5:5" x14ac:dyDescent="0.2">
      <c r="E1948" s="26"/>
    </row>
    <row r="1949" spans="5:5" x14ac:dyDescent="0.2">
      <c r="E1949" s="26"/>
    </row>
    <row r="1950" spans="5:5" x14ac:dyDescent="0.2">
      <c r="E1950" s="26"/>
    </row>
    <row r="1951" spans="5:5" x14ac:dyDescent="0.2">
      <c r="E1951" s="26"/>
    </row>
    <row r="1952" spans="5:5" x14ac:dyDescent="0.2">
      <c r="E1952" s="26"/>
    </row>
    <row r="1953" spans="5:5" x14ac:dyDescent="0.2">
      <c r="E1953" s="26"/>
    </row>
    <row r="1954" spans="5:5" x14ac:dyDescent="0.2">
      <c r="E1954" s="26"/>
    </row>
    <row r="1955" spans="5:5" x14ac:dyDescent="0.2">
      <c r="E1955" s="26"/>
    </row>
    <row r="1956" spans="5:5" x14ac:dyDescent="0.2">
      <c r="E1956" s="26"/>
    </row>
    <row r="1957" spans="5:5" x14ac:dyDescent="0.2">
      <c r="E1957" s="26"/>
    </row>
    <row r="1958" spans="5:5" x14ac:dyDescent="0.2">
      <c r="E1958" s="26"/>
    </row>
    <row r="1959" spans="5:5" x14ac:dyDescent="0.2">
      <c r="E1959" s="26"/>
    </row>
    <row r="1960" spans="5:5" x14ac:dyDescent="0.2">
      <c r="E1960" s="26"/>
    </row>
    <row r="1961" spans="5:5" x14ac:dyDescent="0.2">
      <c r="E1961" s="26"/>
    </row>
    <row r="1962" spans="5:5" x14ac:dyDescent="0.2">
      <c r="E1962" s="26"/>
    </row>
    <row r="1963" spans="5:5" x14ac:dyDescent="0.2">
      <c r="E1963" s="26"/>
    </row>
    <row r="1964" spans="5:5" x14ac:dyDescent="0.2">
      <c r="E1964" s="26"/>
    </row>
    <row r="1965" spans="5:5" x14ac:dyDescent="0.2">
      <c r="E1965" s="26"/>
    </row>
    <row r="1966" spans="5:5" x14ac:dyDescent="0.2">
      <c r="E1966" s="26"/>
    </row>
    <row r="1967" spans="5:5" x14ac:dyDescent="0.2">
      <c r="E1967" s="26"/>
    </row>
    <row r="1968" spans="5:5" x14ac:dyDescent="0.2">
      <c r="E1968" s="26"/>
    </row>
    <row r="1969" spans="5:5" x14ac:dyDescent="0.2">
      <c r="E1969" s="26"/>
    </row>
    <row r="1970" spans="5:5" x14ac:dyDescent="0.2">
      <c r="E1970" s="26"/>
    </row>
    <row r="1971" spans="5:5" x14ac:dyDescent="0.2">
      <c r="E1971" s="26"/>
    </row>
    <row r="1972" spans="5:5" x14ac:dyDescent="0.2">
      <c r="E1972" s="26"/>
    </row>
    <row r="1973" spans="5:5" x14ac:dyDescent="0.2">
      <c r="E1973" s="26"/>
    </row>
    <row r="1974" spans="5:5" x14ac:dyDescent="0.2">
      <c r="E1974" s="26"/>
    </row>
    <row r="1975" spans="5:5" x14ac:dyDescent="0.2">
      <c r="E1975" s="26"/>
    </row>
    <row r="1976" spans="5:5" x14ac:dyDescent="0.2">
      <c r="E1976" s="26"/>
    </row>
    <row r="1977" spans="5:5" x14ac:dyDescent="0.2">
      <c r="E1977" s="26"/>
    </row>
    <row r="1978" spans="5:5" x14ac:dyDescent="0.2">
      <c r="E1978" s="26"/>
    </row>
    <row r="1979" spans="5:5" x14ac:dyDescent="0.2">
      <c r="E1979" s="26"/>
    </row>
    <row r="1980" spans="5:5" x14ac:dyDescent="0.2">
      <c r="E1980" s="26"/>
    </row>
    <row r="1981" spans="5:5" x14ac:dyDescent="0.2">
      <c r="E1981" s="26"/>
    </row>
    <row r="1982" spans="5:5" x14ac:dyDescent="0.2">
      <c r="E1982" s="26"/>
    </row>
    <row r="1983" spans="5:5" x14ac:dyDescent="0.2">
      <c r="E1983" s="26"/>
    </row>
    <row r="1984" spans="5:5" x14ac:dyDescent="0.2">
      <c r="E1984" s="26"/>
    </row>
    <row r="1985" spans="5:5" x14ac:dyDescent="0.2">
      <c r="E1985" s="26"/>
    </row>
    <row r="1986" spans="5:5" x14ac:dyDescent="0.2">
      <c r="E1986" s="26"/>
    </row>
    <row r="1987" spans="5:5" x14ac:dyDescent="0.2">
      <c r="E1987" s="26"/>
    </row>
    <row r="1988" spans="5:5" x14ac:dyDescent="0.2">
      <c r="E1988" s="26"/>
    </row>
    <row r="1989" spans="5:5" x14ac:dyDescent="0.2">
      <c r="E1989" s="26"/>
    </row>
    <row r="1990" spans="5:5" x14ac:dyDescent="0.2">
      <c r="E1990" s="26"/>
    </row>
    <row r="1991" spans="5:5" x14ac:dyDescent="0.2">
      <c r="E1991" s="26"/>
    </row>
    <row r="1992" spans="5:5" x14ac:dyDescent="0.2">
      <c r="E1992" s="26"/>
    </row>
    <row r="1993" spans="5:5" x14ac:dyDescent="0.2">
      <c r="E1993" s="26"/>
    </row>
    <row r="1994" spans="5:5" x14ac:dyDescent="0.2">
      <c r="E1994" s="26"/>
    </row>
    <row r="1995" spans="5:5" x14ac:dyDescent="0.2">
      <c r="E1995" s="26"/>
    </row>
    <row r="1996" spans="5:5" x14ac:dyDescent="0.2">
      <c r="E1996" s="26"/>
    </row>
    <row r="1997" spans="5:5" x14ac:dyDescent="0.2">
      <c r="E1997" s="26"/>
    </row>
    <row r="1998" spans="5:5" x14ac:dyDescent="0.2">
      <c r="E1998" s="26"/>
    </row>
    <row r="1999" spans="5:5" x14ac:dyDescent="0.2">
      <c r="E1999" s="26"/>
    </row>
    <row r="2000" spans="5:5" x14ac:dyDescent="0.2">
      <c r="E2000" s="26"/>
    </row>
    <row r="2001" spans="5:5" x14ac:dyDescent="0.2">
      <c r="E2001" s="26"/>
    </row>
    <row r="2002" spans="5:5" x14ac:dyDescent="0.2">
      <c r="E2002" s="26"/>
    </row>
    <row r="2003" spans="5:5" x14ac:dyDescent="0.2">
      <c r="E2003" s="26"/>
    </row>
    <row r="2004" spans="5:5" x14ac:dyDescent="0.2">
      <c r="E2004" s="26"/>
    </row>
    <row r="2005" spans="5:5" x14ac:dyDescent="0.2">
      <c r="E2005" s="26"/>
    </row>
    <row r="2006" spans="5:5" x14ac:dyDescent="0.2">
      <c r="E2006" s="26"/>
    </row>
    <row r="2007" spans="5:5" x14ac:dyDescent="0.2">
      <c r="E2007" s="26"/>
    </row>
    <row r="2008" spans="5:5" x14ac:dyDescent="0.2">
      <c r="E2008" s="26"/>
    </row>
    <row r="2009" spans="5:5" x14ac:dyDescent="0.2">
      <c r="E2009" s="26"/>
    </row>
    <row r="2010" spans="5:5" x14ac:dyDescent="0.2">
      <c r="E2010" s="26"/>
    </row>
    <row r="2011" spans="5:5" x14ac:dyDescent="0.2">
      <c r="E2011" s="26"/>
    </row>
    <row r="2012" spans="5:5" x14ac:dyDescent="0.2">
      <c r="E2012" s="26"/>
    </row>
    <row r="2013" spans="5:5" x14ac:dyDescent="0.2">
      <c r="E2013" s="26"/>
    </row>
    <row r="2014" spans="5:5" x14ac:dyDescent="0.2">
      <c r="E2014" s="26"/>
    </row>
    <row r="2015" spans="5:5" x14ac:dyDescent="0.2">
      <c r="E2015" s="26"/>
    </row>
    <row r="2016" spans="5:5" x14ac:dyDescent="0.2">
      <c r="E2016" s="26"/>
    </row>
    <row r="2017" spans="5:5" x14ac:dyDescent="0.2">
      <c r="E2017" s="26"/>
    </row>
    <row r="2018" spans="5:5" x14ac:dyDescent="0.2">
      <c r="E2018" s="26"/>
    </row>
    <row r="2019" spans="5:5" x14ac:dyDescent="0.2">
      <c r="E2019" s="26"/>
    </row>
    <row r="2020" spans="5:5" x14ac:dyDescent="0.2">
      <c r="E2020" s="26"/>
    </row>
    <row r="2021" spans="5:5" x14ac:dyDescent="0.2">
      <c r="E2021" s="26"/>
    </row>
    <row r="2022" spans="5:5" x14ac:dyDescent="0.2">
      <c r="E2022" s="26"/>
    </row>
    <row r="2023" spans="5:5" x14ac:dyDescent="0.2">
      <c r="E2023" s="26"/>
    </row>
    <row r="2024" spans="5:5" x14ac:dyDescent="0.2">
      <c r="E2024" s="26"/>
    </row>
    <row r="2025" spans="5:5" x14ac:dyDescent="0.2">
      <c r="E2025" s="26"/>
    </row>
    <row r="2026" spans="5:5" x14ac:dyDescent="0.2">
      <c r="E2026" s="26"/>
    </row>
    <row r="2027" spans="5:5" x14ac:dyDescent="0.2">
      <c r="E2027" s="26"/>
    </row>
    <row r="2028" spans="5:5" x14ac:dyDescent="0.2">
      <c r="E2028" s="26"/>
    </row>
    <row r="2029" spans="5:5" x14ac:dyDescent="0.2">
      <c r="E2029" s="26"/>
    </row>
    <row r="2030" spans="5:5" x14ac:dyDescent="0.2">
      <c r="E2030" s="26"/>
    </row>
    <row r="2031" spans="5:5" x14ac:dyDescent="0.2">
      <c r="E2031" s="26"/>
    </row>
    <row r="2032" spans="5:5" x14ac:dyDescent="0.2">
      <c r="E2032" s="26"/>
    </row>
    <row r="2033" spans="5:5" x14ac:dyDescent="0.2">
      <c r="E2033" s="26"/>
    </row>
    <row r="2034" spans="5:5" x14ac:dyDescent="0.2">
      <c r="E2034" s="26"/>
    </row>
    <row r="2035" spans="5:5" x14ac:dyDescent="0.2">
      <c r="E2035" s="26"/>
    </row>
    <row r="2036" spans="5:5" x14ac:dyDescent="0.2">
      <c r="E2036" s="26"/>
    </row>
    <row r="2037" spans="5:5" x14ac:dyDescent="0.2">
      <c r="E2037" s="26"/>
    </row>
    <row r="2038" spans="5:5" x14ac:dyDescent="0.2">
      <c r="E2038" s="26"/>
    </row>
    <row r="2039" spans="5:5" x14ac:dyDescent="0.2">
      <c r="E2039" s="26"/>
    </row>
    <row r="2040" spans="5:5" x14ac:dyDescent="0.2">
      <c r="E2040" s="26"/>
    </row>
    <row r="2041" spans="5:5" x14ac:dyDescent="0.2">
      <c r="E2041" s="26"/>
    </row>
    <row r="2042" spans="5:5" x14ac:dyDescent="0.2">
      <c r="E2042" s="26"/>
    </row>
    <row r="2043" spans="5:5" x14ac:dyDescent="0.2">
      <c r="E2043" s="26"/>
    </row>
    <row r="2044" spans="5:5" x14ac:dyDescent="0.2">
      <c r="E2044" s="26"/>
    </row>
    <row r="2045" spans="5:5" x14ac:dyDescent="0.2">
      <c r="E2045" s="26"/>
    </row>
    <row r="2046" spans="5:5" x14ac:dyDescent="0.2">
      <c r="E2046" s="26"/>
    </row>
    <row r="2047" spans="5:5" x14ac:dyDescent="0.2">
      <c r="E2047" s="26"/>
    </row>
    <row r="2048" spans="5:5" x14ac:dyDescent="0.2">
      <c r="E2048" s="26"/>
    </row>
    <row r="2049" spans="5:5" x14ac:dyDescent="0.2">
      <c r="E2049" s="26"/>
    </row>
    <row r="2050" spans="5:5" x14ac:dyDescent="0.2">
      <c r="E2050" s="26"/>
    </row>
    <row r="2051" spans="5:5" x14ac:dyDescent="0.2">
      <c r="E2051" s="26"/>
    </row>
    <row r="2052" spans="5:5" x14ac:dyDescent="0.2">
      <c r="E2052" s="26"/>
    </row>
    <row r="2053" spans="5:5" x14ac:dyDescent="0.2">
      <c r="E2053" s="26"/>
    </row>
    <row r="2054" spans="5:5" x14ac:dyDescent="0.2">
      <c r="E2054" s="26"/>
    </row>
    <row r="2055" spans="5:5" x14ac:dyDescent="0.2">
      <c r="E2055" s="26"/>
    </row>
    <row r="2056" spans="5:5" x14ac:dyDescent="0.2">
      <c r="E2056" s="26"/>
    </row>
    <row r="2057" spans="5:5" x14ac:dyDescent="0.2">
      <c r="E2057" s="26"/>
    </row>
    <row r="2058" spans="5:5" x14ac:dyDescent="0.2">
      <c r="E2058" s="26"/>
    </row>
    <row r="2059" spans="5:5" x14ac:dyDescent="0.2">
      <c r="E2059" s="26"/>
    </row>
    <row r="2060" spans="5:5" x14ac:dyDescent="0.2">
      <c r="E2060" s="26"/>
    </row>
    <row r="2061" spans="5:5" x14ac:dyDescent="0.2">
      <c r="E2061" s="26"/>
    </row>
    <row r="2062" spans="5:5" x14ac:dyDescent="0.2">
      <c r="E2062" s="26"/>
    </row>
    <row r="2063" spans="5:5" x14ac:dyDescent="0.2">
      <c r="E2063" s="26"/>
    </row>
    <row r="2064" spans="5:5" x14ac:dyDescent="0.2">
      <c r="E2064" s="26"/>
    </row>
    <row r="2065" spans="5:5" x14ac:dyDescent="0.2">
      <c r="E2065" s="26"/>
    </row>
    <row r="2066" spans="5:5" x14ac:dyDescent="0.2">
      <c r="E2066" s="26"/>
    </row>
    <row r="2067" spans="5:5" x14ac:dyDescent="0.2">
      <c r="E2067" s="26"/>
    </row>
    <row r="2068" spans="5:5" x14ac:dyDescent="0.2">
      <c r="E2068" s="26"/>
    </row>
    <row r="2069" spans="5:5" x14ac:dyDescent="0.2">
      <c r="E2069" s="26"/>
    </row>
    <row r="2070" spans="5:5" x14ac:dyDescent="0.2">
      <c r="E2070" s="26"/>
    </row>
    <row r="2071" spans="5:5" x14ac:dyDescent="0.2">
      <c r="E2071" s="26"/>
    </row>
    <row r="2072" spans="5:5" x14ac:dyDescent="0.2">
      <c r="E2072" s="26"/>
    </row>
    <row r="2073" spans="5:5" x14ac:dyDescent="0.2">
      <c r="E2073" s="26"/>
    </row>
    <row r="2074" spans="5:5" x14ac:dyDescent="0.2">
      <c r="E2074" s="26"/>
    </row>
    <row r="2075" spans="5:5" x14ac:dyDescent="0.2">
      <c r="E2075" s="26"/>
    </row>
    <row r="2076" spans="5:5" x14ac:dyDescent="0.2">
      <c r="E2076" s="26"/>
    </row>
    <row r="2077" spans="5:5" x14ac:dyDescent="0.2">
      <c r="E2077" s="26"/>
    </row>
    <row r="2078" spans="5:5" x14ac:dyDescent="0.2">
      <c r="E2078" s="26"/>
    </row>
    <row r="2079" spans="5:5" x14ac:dyDescent="0.2">
      <c r="E2079" s="26"/>
    </row>
    <row r="2080" spans="5:5" x14ac:dyDescent="0.2">
      <c r="E2080" s="26"/>
    </row>
    <row r="2081" spans="5:5" x14ac:dyDescent="0.2">
      <c r="E2081" s="26"/>
    </row>
    <row r="2082" spans="5:5" x14ac:dyDescent="0.2">
      <c r="E2082" s="26"/>
    </row>
    <row r="2083" spans="5:5" x14ac:dyDescent="0.2">
      <c r="E2083" s="26"/>
    </row>
    <row r="2084" spans="5:5" x14ac:dyDescent="0.2">
      <c r="E2084" s="26"/>
    </row>
    <row r="2085" spans="5:5" x14ac:dyDescent="0.2">
      <c r="E2085" s="26"/>
    </row>
    <row r="2086" spans="5:5" x14ac:dyDescent="0.2">
      <c r="E2086" s="26"/>
    </row>
    <row r="2087" spans="5:5" x14ac:dyDescent="0.2">
      <c r="E2087" s="26"/>
    </row>
    <row r="2088" spans="5:5" x14ac:dyDescent="0.2">
      <c r="E2088" s="26"/>
    </row>
    <row r="2089" spans="5:5" x14ac:dyDescent="0.2">
      <c r="E2089" s="26"/>
    </row>
    <row r="2090" spans="5:5" x14ac:dyDescent="0.2">
      <c r="E2090" s="26"/>
    </row>
    <row r="2091" spans="5:5" x14ac:dyDescent="0.2">
      <c r="E2091" s="26"/>
    </row>
    <row r="2092" spans="5:5" x14ac:dyDescent="0.2">
      <c r="E2092" s="26"/>
    </row>
    <row r="2093" spans="5:5" x14ac:dyDescent="0.2">
      <c r="E2093" s="26"/>
    </row>
    <row r="2094" spans="5:5" x14ac:dyDescent="0.2">
      <c r="E2094" s="26"/>
    </row>
    <row r="2095" spans="5:5" x14ac:dyDescent="0.2">
      <c r="E2095" s="26"/>
    </row>
    <row r="2096" spans="5:5" x14ac:dyDescent="0.2">
      <c r="E2096" s="26"/>
    </row>
    <row r="2097" spans="5:5" x14ac:dyDescent="0.2">
      <c r="E2097" s="26"/>
    </row>
    <row r="2098" spans="5:5" x14ac:dyDescent="0.2">
      <c r="E2098" s="26"/>
    </row>
    <row r="2099" spans="5:5" x14ac:dyDescent="0.2">
      <c r="E2099" s="26"/>
    </row>
    <row r="2100" spans="5:5" x14ac:dyDescent="0.2">
      <c r="E2100" s="26"/>
    </row>
    <row r="2101" spans="5:5" x14ac:dyDescent="0.2">
      <c r="E2101" s="26"/>
    </row>
    <row r="2102" spans="5:5" x14ac:dyDescent="0.2">
      <c r="E2102" s="26"/>
    </row>
    <row r="2103" spans="5:5" x14ac:dyDescent="0.2">
      <c r="E2103" s="26"/>
    </row>
    <row r="2104" spans="5:5" x14ac:dyDescent="0.2">
      <c r="E2104" s="26"/>
    </row>
    <row r="2105" spans="5:5" x14ac:dyDescent="0.2">
      <c r="E2105" s="26"/>
    </row>
    <row r="2106" spans="5:5" x14ac:dyDescent="0.2">
      <c r="E2106" s="26"/>
    </row>
    <row r="2107" spans="5:5" x14ac:dyDescent="0.2">
      <c r="E2107" s="26"/>
    </row>
    <row r="2108" spans="5:5" x14ac:dyDescent="0.2">
      <c r="E2108" s="26"/>
    </row>
    <row r="2109" spans="5:5" x14ac:dyDescent="0.2">
      <c r="E2109" s="26"/>
    </row>
    <row r="2110" spans="5:5" x14ac:dyDescent="0.2">
      <c r="E2110" s="26"/>
    </row>
    <row r="2111" spans="5:5" x14ac:dyDescent="0.2">
      <c r="E2111" s="26"/>
    </row>
    <row r="2112" spans="5:5" x14ac:dyDescent="0.2">
      <c r="E2112" s="26"/>
    </row>
    <row r="2113" spans="5:5" x14ac:dyDescent="0.2">
      <c r="E2113" s="26"/>
    </row>
    <row r="2114" spans="5:5" x14ac:dyDescent="0.2">
      <c r="E2114" s="26"/>
    </row>
    <row r="2115" spans="5:5" x14ac:dyDescent="0.2">
      <c r="E2115" s="26"/>
    </row>
    <row r="2116" spans="5:5" x14ac:dyDescent="0.2">
      <c r="E2116" s="26"/>
    </row>
    <row r="2117" spans="5:5" x14ac:dyDescent="0.2">
      <c r="E2117" s="26"/>
    </row>
    <row r="2118" spans="5:5" x14ac:dyDescent="0.2">
      <c r="E2118" s="26"/>
    </row>
    <row r="2119" spans="5:5" x14ac:dyDescent="0.2">
      <c r="E2119" s="26"/>
    </row>
    <row r="2120" spans="5:5" x14ac:dyDescent="0.2">
      <c r="E2120" s="26"/>
    </row>
    <row r="2121" spans="5:5" x14ac:dyDescent="0.2">
      <c r="E2121" s="26"/>
    </row>
    <row r="2122" spans="5:5" x14ac:dyDescent="0.2">
      <c r="E2122" s="26"/>
    </row>
    <row r="2123" spans="5:5" x14ac:dyDescent="0.2">
      <c r="E2123" s="26"/>
    </row>
    <row r="2124" spans="5:5" x14ac:dyDescent="0.2">
      <c r="E2124" s="26"/>
    </row>
    <row r="2125" spans="5:5" x14ac:dyDescent="0.2">
      <c r="E2125" s="26"/>
    </row>
    <row r="2126" spans="5:5" x14ac:dyDescent="0.2">
      <c r="E2126" s="26"/>
    </row>
    <row r="2127" spans="5:5" x14ac:dyDescent="0.2">
      <c r="E2127" s="26"/>
    </row>
    <row r="2128" spans="5:5" x14ac:dyDescent="0.2">
      <c r="E2128" s="26"/>
    </row>
    <row r="2129" spans="5:5" x14ac:dyDescent="0.2">
      <c r="E2129" s="26"/>
    </row>
    <row r="2130" spans="5:5" x14ac:dyDescent="0.2">
      <c r="E2130" s="26"/>
    </row>
    <row r="2131" spans="5:5" x14ac:dyDescent="0.2">
      <c r="E2131" s="26"/>
    </row>
    <row r="2132" spans="5:5" x14ac:dyDescent="0.2">
      <c r="E2132" s="26"/>
    </row>
    <row r="2133" spans="5:5" x14ac:dyDescent="0.2">
      <c r="E2133" s="26"/>
    </row>
    <row r="2134" spans="5:5" x14ac:dyDescent="0.2">
      <c r="E2134" s="26"/>
    </row>
    <row r="2135" spans="5:5" x14ac:dyDescent="0.2">
      <c r="E2135" s="26"/>
    </row>
    <row r="2136" spans="5:5" x14ac:dyDescent="0.2">
      <c r="E2136" s="26"/>
    </row>
    <row r="2137" spans="5:5" x14ac:dyDescent="0.2">
      <c r="E2137" s="26"/>
    </row>
    <row r="2138" spans="5:5" x14ac:dyDescent="0.2">
      <c r="E2138" s="26"/>
    </row>
    <row r="2139" spans="5:5" x14ac:dyDescent="0.2">
      <c r="E2139" s="26"/>
    </row>
    <row r="2140" spans="5:5" x14ac:dyDescent="0.2">
      <c r="E2140" s="26"/>
    </row>
    <row r="2141" spans="5:5" x14ac:dyDescent="0.2">
      <c r="E2141" s="26"/>
    </row>
    <row r="2142" spans="5:5" x14ac:dyDescent="0.2">
      <c r="E2142" s="26"/>
    </row>
    <row r="2143" spans="5:5" x14ac:dyDescent="0.2">
      <c r="E2143" s="26"/>
    </row>
    <row r="2144" spans="5:5" x14ac:dyDescent="0.2">
      <c r="E2144" s="26"/>
    </row>
    <row r="2145" spans="5:5" x14ac:dyDescent="0.2">
      <c r="E2145" s="26"/>
    </row>
    <row r="2146" spans="5:5" x14ac:dyDescent="0.2">
      <c r="E2146" s="26"/>
    </row>
    <row r="2147" spans="5:5" x14ac:dyDescent="0.2">
      <c r="E2147" s="26"/>
    </row>
    <row r="2148" spans="5:5" x14ac:dyDescent="0.2">
      <c r="E2148" s="26"/>
    </row>
    <row r="2149" spans="5:5" x14ac:dyDescent="0.2">
      <c r="E2149" s="26"/>
    </row>
    <row r="2150" spans="5:5" x14ac:dyDescent="0.2">
      <c r="E2150" s="26"/>
    </row>
    <row r="2151" spans="5:5" x14ac:dyDescent="0.2">
      <c r="E2151" s="26"/>
    </row>
    <row r="2152" spans="5:5" x14ac:dyDescent="0.2">
      <c r="E2152" s="26"/>
    </row>
    <row r="2153" spans="5:5" x14ac:dyDescent="0.2">
      <c r="E2153" s="26"/>
    </row>
    <row r="2154" spans="5:5" x14ac:dyDescent="0.2">
      <c r="E2154" s="26"/>
    </row>
    <row r="2155" spans="5:5" x14ac:dyDescent="0.2">
      <c r="E2155" s="26"/>
    </row>
    <row r="2156" spans="5:5" x14ac:dyDescent="0.2">
      <c r="E2156" s="26"/>
    </row>
    <row r="2157" spans="5:5" x14ac:dyDescent="0.2">
      <c r="E2157" s="26"/>
    </row>
    <row r="2158" spans="5:5" x14ac:dyDescent="0.2">
      <c r="E2158" s="26"/>
    </row>
    <row r="2159" spans="5:5" x14ac:dyDescent="0.2">
      <c r="E2159" s="26"/>
    </row>
    <row r="2160" spans="5:5" x14ac:dyDescent="0.2">
      <c r="E2160" s="26"/>
    </row>
    <row r="2161" spans="5:5" x14ac:dyDescent="0.2">
      <c r="E2161" s="26"/>
    </row>
    <row r="2162" spans="5:5" x14ac:dyDescent="0.2">
      <c r="E2162" s="26"/>
    </row>
    <row r="2163" spans="5:5" x14ac:dyDescent="0.2">
      <c r="E2163" s="26"/>
    </row>
    <row r="2164" spans="5:5" x14ac:dyDescent="0.2">
      <c r="E2164" s="26"/>
    </row>
    <row r="2165" spans="5:5" x14ac:dyDescent="0.2">
      <c r="E2165" s="26"/>
    </row>
    <row r="2166" spans="5:5" x14ac:dyDescent="0.2">
      <c r="E2166" s="26"/>
    </row>
    <row r="2167" spans="5:5" x14ac:dyDescent="0.2">
      <c r="E2167" s="26"/>
    </row>
    <row r="2168" spans="5:5" x14ac:dyDescent="0.2">
      <c r="E2168" s="26"/>
    </row>
    <row r="2169" spans="5:5" x14ac:dyDescent="0.2">
      <c r="E2169" s="26"/>
    </row>
    <row r="2170" spans="5:5" x14ac:dyDescent="0.2">
      <c r="E2170" s="26"/>
    </row>
    <row r="2171" spans="5:5" x14ac:dyDescent="0.2">
      <c r="E2171" s="26"/>
    </row>
    <row r="2172" spans="5:5" x14ac:dyDescent="0.2">
      <c r="E2172" s="26"/>
    </row>
    <row r="2173" spans="5:5" x14ac:dyDescent="0.2">
      <c r="E2173" s="26"/>
    </row>
    <row r="2174" spans="5:5" x14ac:dyDescent="0.2">
      <c r="E2174" s="26"/>
    </row>
    <row r="2175" spans="5:5" x14ac:dyDescent="0.2">
      <c r="E2175" s="26"/>
    </row>
    <row r="2176" spans="5:5" x14ac:dyDescent="0.2">
      <c r="E2176" s="26"/>
    </row>
    <row r="2177" spans="5:5" x14ac:dyDescent="0.2">
      <c r="E2177" s="26"/>
    </row>
    <row r="2178" spans="5:5" x14ac:dyDescent="0.2">
      <c r="E2178" s="26"/>
    </row>
    <row r="2179" spans="5:5" x14ac:dyDescent="0.2">
      <c r="E2179" s="26"/>
    </row>
    <row r="2180" spans="5:5" x14ac:dyDescent="0.2">
      <c r="E2180" s="26"/>
    </row>
    <row r="2181" spans="5:5" x14ac:dyDescent="0.2">
      <c r="E2181" s="26"/>
    </row>
    <row r="2182" spans="5:5" x14ac:dyDescent="0.2">
      <c r="E2182" s="26"/>
    </row>
    <row r="2183" spans="5:5" x14ac:dyDescent="0.2">
      <c r="E2183" s="26"/>
    </row>
    <row r="2184" spans="5:5" x14ac:dyDescent="0.2">
      <c r="E2184" s="26"/>
    </row>
    <row r="2185" spans="5:5" x14ac:dyDescent="0.2">
      <c r="E2185" s="26"/>
    </row>
    <row r="2186" spans="5:5" x14ac:dyDescent="0.2">
      <c r="E2186" s="26"/>
    </row>
    <row r="2187" spans="5:5" x14ac:dyDescent="0.2">
      <c r="E2187" s="26"/>
    </row>
    <row r="2188" spans="5:5" x14ac:dyDescent="0.2">
      <c r="E2188" s="26"/>
    </row>
    <row r="2189" spans="5:5" x14ac:dyDescent="0.2">
      <c r="E2189" s="26"/>
    </row>
    <row r="2190" spans="5:5" x14ac:dyDescent="0.2">
      <c r="E2190" s="26"/>
    </row>
    <row r="2191" spans="5:5" x14ac:dyDescent="0.2">
      <c r="E2191" s="26"/>
    </row>
    <row r="2192" spans="5:5" x14ac:dyDescent="0.2">
      <c r="E2192" s="26"/>
    </row>
    <row r="2193" spans="5:5" x14ac:dyDescent="0.2">
      <c r="E2193" s="26"/>
    </row>
    <row r="2194" spans="5:5" x14ac:dyDescent="0.2">
      <c r="E2194" s="26"/>
    </row>
    <row r="2195" spans="5:5" x14ac:dyDescent="0.2">
      <c r="E2195" s="26"/>
    </row>
    <row r="2196" spans="5:5" x14ac:dyDescent="0.2">
      <c r="E2196" s="26"/>
    </row>
    <row r="2197" spans="5:5" x14ac:dyDescent="0.2">
      <c r="E2197" s="26"/>
    </row>
    <row r="2198" spans="5:5" x14ac:dyDescent="0.2">
      <c r="E2198" s="26"/>
    </row>
    <row r="2199" spans="5:5" x14ac:dyDescent="0.2">
      <c r="E2199" s="26"/>
    </row>
    <row r="2200" spans="5:5" x14ac:dyDescent="0.2">
      <c r="E2200" s="26"/>
    </row>
    <row r="2201" spans="5:5" x14ac:dyDescent="0.2">
      <c r="E2201" s="26"/>
    </row>
    <row r="2202" spans="5:5" x14ac:dyDescent="0.2">
      <c r="E2202" s="26"/>
    </row>
    <row r="2203" spans="5:5" x14ac:dyDescent="0.2">
      <c r="E2203" s="26"/>
    </row>
    <row r="2204" spans="5:5" x14ac:dyDescent="0.2">
      <c r="E2204" s="26"/>
    </row>
    <row r="2205" spans="5:5" x14ac:dyDescent="0.2">
      <c r="E2205" s="26"/>
    </row>
    <row r="2206" spans="5:5" x14ac:dyDescent="0.2">
      <c r="E2206" s="26"/>
    </row>
    <row r="2207" spans="5:5" x14ac:dyDescent="0.2">
      <c r="E2207" s="26"/>
    </row>
    <row r="2208" spans="5:5" x14ac:dyDescent="0.2">
      <c r="E2208" s="26"/>
    </row>
    <row r="2209" spans="5:5" x14ac:dyDescent="0.2">
      <c r="E2209" s="26"/>
    </row>
    <row r="2210" spans="5:5" x14ac:dyDescent="0.2">
      <c r="E2210" s="26"/>
    </row>
    <row r="2211" spans="5:5" x14ac:dyDescent="0.2">
      <c r="E2211" s="26"/>
    </row>
    <row r="2212" spans="5:5" x14ac:dyDescent="0.2">
      <c r="E2212" s="26"/>
    </row>
    <row r="2213" spans="5:5" x14ac:dyDescent="0.2">
      <c r="E2213" s="26"/>
    </row>
    <row r="2214" spans="5:5" x14ac:dyDescent="0.2">
      <c r="E2214" s="26"/>
    </row>
    <row r="2215" spans="5:5" x14ac:dyDescent="0.2">
      <c r="E2215" s="26"/>
    </row>
    <row r="2216" spans="5:5" x14ac:dyDescent="0.2">
      <c r="E2216" s="26"/>
    </row>
    <row r="2217" spans="5:5" x14ac:dyDescent="0.2">
      <c r="E2217" s="26"/>
    </row>
    <row r="2218" spans="5:5" x14ac:dyDescent="0.2">
      <c r="E2218" s="26"/>
    </row>
    <row r="2219" spans="5:5" x14ac:dyDescent="0.2">
      <c r="E2219" s="26"/>
    </row>
    <row r="2220" spans="5:5" x14ac:dyDescent="0.2">
      <c r="E2220" s="26"/>
    </row>
    <row r="2221" spans="5:5" x14ac:dyDescent="0.2">
      <c r="E2221" s="26"/>
    </row>
    <row r="2222" spans="5:5" x14ac:dyDescent="0.2">
      <c r="E2222" s="26"/>
    </row>
    <row r="2223" spans="5:5" x14ac:dyDescent="0.2">
      <c r="E2223" s="26"/>
    </row>
    <row r="2224" spans="5:5" x14ac:dyDescent="0.2">
      <c r="E2224" s="26"/>
    </row>
    <row r="2225" spans="5:5" x14ac:dyDescent="0.2">
      <c r="E2225" s="26"/>
    </row>
    <row r="2226" spans="5:5" x14ac:dyDescent="0.2">
      <c r="E2226" s="26"/>
    </row>
    <row r="2227" spans="5:5" x14ac:dyDescent="0.2">
      <c r="E2227" s="26"/>
    </row>
    <row r="2228" spans="5:5" x14ac:dyDescent="0.2">
      <c r="E2228" s="26"/>
    </row>
    <row r="2229" spans="5:5" x14ac:dyDescent="0.2">
      <c r="E2229" s="26"/>
    </row>
    <row r="2230" spans="5:5" x14ac:dyDescent="0.2">
      <c r="E2230" s="26"/>
    </row>
    <row r="2231" spans="5:5" x14ac:dyDescent="0.2">
      <c r="E2231" s="26"/>
    </row>
    <row r="2232" spans="5:5" x14ac:dyDescent="0.2">
      <c r="E2232" s="26"/>
    </row>
    <row r="2233" spans="5:5" x14ac:dyDescent="0.2">
      <c r="E2233" s="26"/>
    </row>
    <row r="2234" spans="5:5" x14ac:dyDescent="0.2">
      <c r="E2234" s="26"/>
    </row>
    <row r="2235" spans="5:5" x14ac:dyDescent="0.2">
      <c r="E2235" s="26"/>
    </row>
    <row r="2236" spans="5:5" x14ac:dyDescent="0.2">
      <c r="E2236" s="26"/>
    </row>
    <row r="2237" spans="5:5" x14ac:dyDescent="0.2">
      <c r="E2237" s="26"/>
    </row>
    <row r="2238" spans="5:5" x14ac:dyDescent="0.2">
      <c r="E2238" s="26"/>
    </row>
    <row r="2239" spans="5:5" x14ac:dyDescent="0.2">
      <c r="E2239" s="26"/>
    </row>
    <row r="2240" spans="5:5" x14ac:dyDescent="0.2">
      <c r="E2240" s="26"/>
    </row>
    <row r="2241" spans="5:5" x14ac:dyDescent="0.2">
      <c r="E2241" s="26"/>
    </row>
    <row r="2242" spans="5:5" x14ac:dyDescent="0.2">
      <c r="E2242" s="26"/>
    </row>
    <row r="2243" spans="5:5" x14ac:dyDescent="0.2">
      <c r="E2243" s="26"/>
    </row>
    <row r="2244" spans="5:5" x14ac:dyDescent="0.2">
      <c r="E2244" s="26"/>
    </row>
    <row r="2245" spans="5:5" x14ac:dyDescent="0.2">
      <c r="E2245" s="26"/>
    </row>
    <row r="2246" spans="5:5" x14ac:dyDescent="0.2">
      <c r="E2246" s="26"/>
    </row>
    <row r="2247" spans="5:5" x14ac:dyDescent="0.2">
      <c r="E2247" s="26"/>
    </row>
    <row r="2248" spans="5:5" x14ac:dyDescent="0.2">
      <c r="E2248" s="26"/>
    </row>
    <row r="2249" spans="5:5" x14ac:dyDescent="0.2">
      <c r="E2249" s="26"/>
    </row>
    <row r="2250" spans="5:5" x14ac:dyDescent="0.2">
      <c r="E2250" s="26"/>
    </row>
    <row r="2251" spans="5:5" x14ac:dyDescent="0.2">
      <c r="E2251" s="26"/>
    </row>
    <row r="2252" spans="5:5" x14ac:dyDescent="0.2">
      <c r="E2252" s="26"/>
    </row>
    <row r="2253" spans="5:5" x14ac:dyDescent="0.2">
      <c r="E2253" s="26"/>
    </row>
    <row r="2254" spans="5:5" x14ac:dyDescent="0.2">
      <c r="E2254" s="26"/>
    </row>
    <row r="2255" spans="5:5" x14ac:dyDescent="0.2">
      <c r="E2255" s="26"/>
    </row>
    <row r="2256" spans="5:5" x14ac:dyDescent="0.2">
      <c r="E2256" s="26"/>
    </row>
    <row r="2257" spans="5:5" x14ac:dyDescent="0.2">
      <c r="E2257" s="26"/>
    </row>
    <row r="2258" spans="5:5" x14ac:dyDescent="0.2">
      <c r="E2258" s="26"/>
    </row>
    <row r="2259" spans="5:5" x14ac:dyDescent="0.2">
      <c r="E2259" s="26"/>
    </row>
    <row r="2260" spans="5:5" x14ac:dyDescent="0.2">
      <c r="E2260" s="26"/>
    </row>
    <row r="2261" spans="5:5" x14ac:dyDescent="0.2">
      <c r="E2261" s="26"/>
    </row>
    <row r="2262" spans="5:5" x14ac:dyDescent="0.2">
      <c r="E2262" s="26"/>
    </row>
    <row r="2263" spans="5:5" x14ac:dyDescent="0.2">
      <c r="E2263" s="26"/>
    </row>
    <row r="2264" spans="5:5" x14ac:dyDescent="0.2">
      <c r="E2264" s="26"/>
    </row>
    <row r="2265" spans="5:5" x14ac:dyDescent="0.2">
      <c r="E2265" s="26"/>
    </row>
    <row r="2266" spans="5:5" x14ac:dyDescent="0.2">
      <c r="E2266" s="26"/>
    </row>
    <row r="2267" spans="5:5" x14ac:dyDescent="0.2">
      <c r="E2267" s="26"/>
    </row>
    <row r="2268" spans="5:5" x14ac:dyDescent="0.2">
      <c r="E2268" s="26"/>
    </row>
    <row r="2269" spans="5:5" x14ac:dyDescent="0.2">
      <c r="E2269" s="26"/>
    </row>
    <row r="2270" spans="5:5" x14ac:dyDescent="0.2">
      <c r="E2270" s="26"/>
    </row>
    <row r="2271" spans="5:5" x14ac:dyDescent="0.2">
      <c r="E2271" s="26"/>
    </row>
    <row r="2272" spans="5:5" x14ac:dyDescent="0.2">
      <c r="E2272" s="26"/>
    </row>
    <row r="2273" spans="5:5" x14ac:dyDescent="0.2">
      <c r="E2273" s="26"/>
    </row>
    <row r="2274" spans="5:5" x14ac:dyDescent="0.2">
      <c r="E2274" s="26"/>
    </row>
    <row r="2275" spans="5:5" x14ac:dyDescent="0.2">
      <c r="E2275" s="26"/>
    </row>
    <row r="2276" spans="5:5" x14ac:dyDescent="0.2">
      <c r="E2276" s="26"/>
    </row>
    <row r="2277" spans="5:5" x14ac:dyDescent="0.2">
      <c r="E2277" s="26"/>
    </row>
    <row r="2278" spans="5:5" x14ac:dyDescent="0.2">
      <c r="E2278" s="26"/>
    </row>
    <row r="2279" spans="5:5" x14ac:dyDescent="0.2">
      <c r="E2279" s="26"/>
    </row>
    <row r="2280" spans="5:5" x14ac:dyDescent="0.2">
      <c r="E2280" s="26"/>
    </row>
    <row r="2281" spans="5:5" x14ac:dyDescent="0.2">
      <c r="E2281" s="26"/>
    </row>
    <row r="2282" spans="5:5" x14ac:dyDescent="0.2">
      <c r="E2282" s="26"/>
    </row>
    <row r="2283" spans="5:5" x14ac:dyDescent="0.2">
      <c r="E2283" s="26"/>
    </row>
    <row r="2284" spans="5:5" x14ac:dyDescent="0.2">
      <c r="E2284" s="26"/>
    </row>
    <row r="2285" spans="5:5" x14ac:dyDescent="0.2">
      <c r="E2285" s="26"/>
    </row>
    <row r="2286" spans="5:5" x14ac:dyDescent="0.2">
      <c r="E2286" s="26"/>
    </row>
    <row r="2287" spans="5:5" x14ac:dyDescent="0.2">
      <c r="E2287" s="26"/>
    </row>
    <row r="2288" spans="5:5" x14ac:dyDescent="0.2">
      <c r="E2288" s="26"/>
    </row>
    <row r="2289" spans="5:5" x14ac:dyDescent="0.2">
      <c r="E2289" s="26"/>
    </row>
    <row r="2290" spans="5:5" x14ac:dyDescent="0.2">
      <c r="E2290" s="26"/>
    </row>
    <row r="2291" spans="5:5" x14ac:dyDescent="0.2">
      <c r="E2291" s="26"/>
    </row>
    <row r="2292" spans="5:5" x14ac:dyDescent="0.2">
      <c r="E2292" s="26"/>
    </row>
    <row r="2293" spans="5:5" x14ac:dyDescent="0.2">
      <c r="E2293" s="26"/>
    </row>
    <row r="2294" spans="5:5" x14ac:dyDescent="0.2">
      <c r="E2294" s="26"/>
    </row>
    <row r="2295" spans="5:5" x14ac:dyDescent="0.2">
      <c r="E2295" s="26"/>
    </row>
    <row r="2296" spans="5:5" x14ac:dyDescent="0.2">
      <c r="E2296" s="26"/>
    </row>
    <row r="2297" spans="5:5" x14ac:dyDescent="0.2">
      <c r="E2297" s="26"/>
    </row>
    <row r="2298" spans="5:5" x14ac:dyDescent="0.2">
      <c r="E2298" s="26"/>
    </row>
    <row r="2299" spans="5:5" x14ac:dyDescent="0.2">
      <c r="E2299" s="26"/>
    </row>
    <row r="2300" spans="5:5" x14ac:dyDescent="0.2">
      <c r="E2300" s="26"/>
    </row>
    <row r="2301" spans="5:5" x14ac:dyDescent="0.2">
      <c r="E2301" s="26"/>
    </row>
    <row r="2302" spans="5:5" x14ac:dyDescent="0.2">
      <c r="E2302" s="26"/>
    </row>
    <row r="2303" spans="5:5" x14ac:dyDescent="0.2">
      <c r="E2303" s="26"/>
    </row>
    <row r="2304" spans="5:5" x14ac:dyDescent="0.2">
      <c r="E2304" s="26"/>
    </row>
    <row r="2305" spans="5:5" x14ac:dyDescent="0.2">
      <c r="E2305" s="26"/>
    </row>
    <row r="2306" spans="5:5" x14ac:dyDescent="0.2">
      <c r="E2306" s="26"/>
    </row>
    <row r="2307" spans="5:5" x14ac:dyDescent="0.2">
      <c r="E2307" s="26"/>
    </row>
    <row r="2308" spans="5:5" x14ac:dyDescent="0.2">
      <c r="E2308" s="26"/>
    </row>
    <row r="2309" spans="5:5" x14ac:dyDescent="0.2">
      <c r="E2309" s="26"/>
    </row>
    <row r="2310" spans="5:5" x14ac:dyDescent="0.2">
      <c r="E2310" s="26"/>
    </row>
    <row r="2311" spans="5:5" x14ac:dyDescent="0.2">
      <c r="E2311" s="26"/>
    </row>
    <row r="2312" spans="5:5" x14ac:dyDescent="0.2">
      <c r="E2312" s="26"/>
    </row>
    <row r="2313" spans="5:5" x14ac:dyDescent="0.2">
      <c r="E2313" s="26"/>
    </row>
    <row r="2314" spans="5:5" x14ac:dyDescent="0.2">
      <c r="E2314" s="26"/>
    </row>
    <row r="2315" spans="5:5" x14ac:dyDescent="0.2">
      <c r="E2315" s="26"/>
    </row>
    <row r="2316" spans="5:5" x14ac:dyDescent="0.2">
      <c r="E2316" s="26"/>
    </row>
    <row r="2317" spans="5:5" x14ac:dyDescent="0.2">
      <c r="E2317" s="26"/>
    </row>
    <row r="2318" spans="5:5" x14ac:dyDescent="0.2">
      <c r="E2318" s="26"/>
    </row>
    <row r="2319" spans="5:5" x14ac:dyDescent="0.2">
      <c r="E2319" s="26"/>
    </row>
    <row r="2320" spans="5:5" x14ac:dyDescent="0.2">
      <c r="E2320" s="26"/>
    </row>
    <row r="2321" spans="5:5" x14ac:dyDescent="0.2">
      <c r="E2321" s="26"/>
    </row>
    <row r="2322" spans="5:5" x14ac:dyDescent="0.2">
      <c r="E2322" s="26"/>
    </row>
    <row r="2323" spans="5:5" x14ac:dyDescent="0.2">
      <c r="E2323" s="26"/>
    </row>
    <row r="2324" spans="5:5" x14ac:dyDescent="0.2">
      <c r="E2324" s="26"/>
    </row>
    <row r="2325" spans="5:5" x14ac:dyDescent="0.2">
      <c r="E2325" s="26"/>
    </row>
    <row r="2326" spans="5:5" x14ac:dyDescent="0.2">
      <c r="E2326" s="26"/>
    </row>
    <row r="2327" spans="5:5" x14ac:dyDescent="0.2">
      <c r="E2327" s="26"/>
    </row>
    <row r="2328" spans="5:5" x14ac:dyDescent="0.2">
      <c r="E2328" s="26"/>
    </row>
    <row r="2329" spans="5:5" x14ac:dyDescent="0.2">
      <c r="E2329" s="26"/>
    </row>
    <row r="2330" spans="5:5" x14ac:dyDescent="0.2">
      <c r="E2330" s="26"/>
    </row>
    <row r="2331" spans="5:5" x14ac:dyDescent="0.2">
      <c r="E2331" s="26"/>
    </row>
    <row r="2332" spans="5:5" x14ac:dyDescent="0.2">
      <c r="E2332" s="26"/>
    </row>
    <row r="2333" spans="5:5" x14ac:dyDescent="0.2">
      <c r="E2333" s="26"/>
    </row>
    <row r="2334" spans="5:5" x14ac:dyDescent="0.2">
      <c r="E2334" s="26"/>
    </row>
    <row r="2335" spans="5:5" x14ac:dyDescent="0.2">
      <c r="E2335" s="26"/>
    </row>
    <row r="2336" spans="5:5" x14ac:dyDescent="0.2">
      <c r="E2336" s="26"/>
    </row>
    <row r="2337" spans="5:5" x14ac:dyDescent="0.2">
      <c r="E2337" s="26"/>
    </row>
    <row r="2338" spans="5:5" x14ac:dyDescent="0.2">
      <c r="E2338" s="26"/>
    </row>
    <row r="2339" spans="5:5" x14ac:dyDescent="0.2">
      <c r="E2339" s="26"/>
    </row>
    <row r="2340" spans="5:5" x14ac:dyDescent="0.2">
      <c r="E2340" s="26"/>
    </row>
    <row r="2341" spans="5:5" x14ac:dyDescent="0.2">
      <c r="E2341" s="26"/>
    </row>
    <row r="2342" spans="5:5" x14ac:dyDescent="0.2">
      <c r="E2342" s="26"/>
    </row>
    <row r="2343" spans="5:5" x14ac:dyDescent="0.2">
      <c r="E2343" s="26"/>
    </row>
    <row r="2344" spans="5:5" x14ac:dyDescent="0.2">
      <c r="E2344" s="26"/>
    </row>
    <row r="2345" spans="5:5" x14ac:dyDescent="0.2">
      <c r="E2345" s="26"/>
    </row>
    <row r="2346" spans="5:5" x14ac:dyDescent="0.2">
      <c r="E2346" s="26"/>
    </row>
    <row r="2347" spans="5:5" x14ac:dyDescent="0.2">
      <c r="E2347" s="26"/>
    </row>
    <row r="2348" spans="5:5" x14ac:dyDescent="0.2">
      <c r="E2348" s="26"/>
    </row>
    <row r="2349" spans="5:5" x14ac:dyDescent="0.2">
      <c r="E2349" s="26"/>
    </row>
    <row r="2350" spans="5:5" x14ac:dyDescent="0.2">
      <c r="E2350" s="26"/>
    </row>
    <row r="2351" spans="5:5" x14ac:dyDescent="0.2">
      <c r="E2351" s="26"/>
    </row>
    <row r="2352" spans="5:5" x14ac:dyDescent="0.2">
      <c r="E2352" s="26"/>
    </row>
    <row r="2353" spans="5:5" x14ac:dyDescent="0.2">
      <c r="E2353" s="26"/>
    </row>
    <row r="2354" spans="5:5" x14ac:dyDescent="0.2">
      <c r="E2354" s="26"/>
    </row>
    <row r="2355" spans="5:5" x14ac:dyDescent="0.2">
      <c r="E2355" s="26"/>
    </row>
    <row r="2356" spans="5:5" x14ac:dyDescent="0.2">
      <c r="E2356" s="26"/>
    </row>
    <row r="2357" spans="5:5" x14ac:dyDescent="0.2">
      <c r="E2357" s="26"/>
    </row>
    <row r="2358" spans="5:5" x14ac:dyDescent="0.2">
      <c r="E2358" s="26"/>
    </row>
    <row r="2359" spans="5:5" x14ac:dyDescent="0.2">
      <c r="E2359" s="26"/>
    </row>
    <row r="2360" spans="5:5" x14ac:dyDescent="0.2">
      <c r="E2360" s="26"/>
    </row>
    <row r="2361" spans="5:5" x14ac:dyDescent="0.2">
      <c r="E2361" s="26"/>
    </row>
    <row r="2362" spans="5:5" x14ac:dyDescent="0.2">
      <c r="E2362" s="26"/>
    </row>
    <row r="2363" spans="5:5" x14ac:dyDescent="0.2">
      <c r="E2363" s="26"/>
    </row>
    <row r="2364" spans="5:5" x14ac:dyDescent="0.2">
      <c r="E2364" s="26"/>
    </row>
    <row r="2365" spans="5:5" x14ac:dyDescent="0.2">
      <c r="E2365" s="26"/>
    </row>
    <row r="2366" spans="5:5" x14ac:dyDescent="0.2">
      <c r="E2366" s="26"/>
    </row>
    <row r="2367" spans="5:5" x14ac:dyDescent="0.2">
      <c r="E2367" s="26"/>
    </row>
    <row r="2368" spans="5:5" x14ac:dyDescent="0.2">
      <c r="E2368" s="26"/>
    </row>
    <row r="2369" spans="5:5" x14ac:dyDescent="0.2">
      <c r="E2369" s="26"/>
    </row>
    <row r="2370" spans="5:5" x14ac:dyDescent="0.2">
      <c r="E2370" s="26"/>
    </row>
    <row r="2371" spans="5:5" x14ac:dyDescent="0.2">
      <c r="E2371" s="26"/>
    </row>
    <row r="2372" spans="5:5" x14ac:dyDescent="0.2">
      <c r="E2372" s="26"/>
    </row>
    <row r="2373" spans="5:5" x14ac:dyDescent="0.2">
      <c r="E2373" s="26"/>
    </row>
    <row r="2374" spans="5:5" x14ac:dyDescent="0.2">
      <c r="E2374" s="26"/>
    </row>
    <row r="2375" spans="5:5" x14ac:dyDescent="0.2">
      <c r="E2375" s="26"/>
    </row>
    <row r="2376" spans="5:5" x14ac:dyDescent="0.2">
      <c r="E2376" s="26"/>
    </row>
    <row r="2377" spans="5:5" x14ac:dyDescent="0.2">
      <c r="E2377" s="26"/>
    </row>
    <row r="2378" spans="5:5" x14ac:dyDescent="0.2">
      <c r="E2378" s="26"/>
    </row>
    <row r="2379" spans="5:5" x14ac:dyDescent="0.2">
      <c r="E2379" s="26"/>
    </row>
    <row r="2380" spans="5:5" x14ac:dyDescent="0.2">
      <c r="E2380" s="26"/>
    </row>
    <row r="2381" spans="5:5" x14ac:dyDescent="0.2">
      <c r="E2381" s="26"/>
    </row>
    <row r="2382" spans="5:5" x14ac:dyDescent="0.2">
      <c r="E2382" s="26"/>
    </row>
    <row r="2383" spans="5:5" x14ac:dyDescent="0.2">
      <c r="E2383" s="26"/>
    </row>
    <row r="2384" spans="5:5" x14ac:dyDescent="0.2">
      <c r="E2384" s="26"/>
    </row>
    <row r="2385" spans="5:5" x14ac:dyDescent="0.2">
      <c r="E2385" s="26"/>
    </row>
    <row r="2386" spans="5:5" x14ac:dyDescent="0.2">
      <c r="E2386" s="26"/>
    </row>
    <row r="2387" spans="5:5" x14ac:dyDescent="0.2">
      <c r="E2387" s="26"/>
    </row>
    <row r="2388" spans="5:5" x14ac:dyDescent="0.2">
      <c r="E2388" s="26"/>
    </row>
    <row r="2389" spans="5:5" x14ac:dyDescent="0.2">
      <c r="E2389" s="26"/>
    </row>
    <row r="2390" spans="5:5" x14ac:dyDescent="0.2">
      <c r="E2390" s="26"/>
    </row>
    <row r="2391" spans="5:5" x14ac:dyDescent="0.2">
      <c r="E2391" s="26"/>
    </row>
    <row r="2392" spans="5:5" x14ac:dyDescent="0.2">
      <c r="E2392" s="26"/>
    </row>
    <row r="2393" spans="5:5" x14ac:dyDescent="0.2">
      <c r="E2393" s="26"/>
    </row>
    <row r="2394" spans="5:5" x14ac:dyDescent="0.2">
      <c r="E2394" s="26"/>
    </row>
    <row r="2395" spans="5:5" x14ac:dyDescent="0.2">
      <c r="E2395" s="26"/>
    </row>
    <row r="2396" spans="5:5" x14ac:dyDescent="0.2">
      <c r="E2396" s="26"/>
    </row>
    <row r="2397" spans="5:5" x14ac:dyDescent="0.2">
      <c r="E2397" s="26"/>
    </row>
    <row r="2398" spans="5:5" x14ac:dyDescent="0.2">
      <c r="E2398" s="26"/>
    </row>
    <row r="2399" spans="5:5" x14ac:dyDescent="0.2">
      <c r="E2399" s="26"/>
    </row>
    <row r="2400" spans="5:5" x14ac:dyDescent="0.2">
      <c r="E2400" s="26"/>
    </row>
    <row r="2401" spans="5:5" x14ac:dyDescent="0.2">
      <c r="E2401" s="26"/>
    </row>
    <row r="2402" spans="5:5" x14ac:dyDescent="0.2">
      <c r="E2402" s="26"/>
    </row>
    <row r="2403" spans="5:5" x14ac:dyDescent="0.2">
      <c r="E2403" s="26"/>
    </row>
    <row r="2404" spans="5:5" x14ac:dyDescent="0.2">
      <c r="E2404" s="26"/>
    </row>
    <row r="2405" spans="5:5" x14ac:dyDescent="0.2">
      <c r="E2405" s="26"/>
    </row>
    <row r="2406" spans="5:5" x14ac:dyDescent="0.2">
      <c r="E2406" s="26"/>
    </row>
    <row r="2407" spans="5:5" x14ac:dyDescent="0.2">
      <c r="E2407" s="26"/>
    </row>
    <row r="2408" spans="5:5" x14ac:dyDescent="0.2">
      <c r="E2408" s="26"/>
    </row>
    <row r="2409" spans="5:5" x14ac:dyDescent="0.2">
      <c r="E2409" s="26"/>
    </row>
    <row r="2410" spans="5:5" x14ac:dyDescent="0.2">
      <c r="E2410" s="26"/>
    </row>
    <row r="2411" spans="5:5" x14ac:dyDescent="0.2">
      <c r="E2411" s="26"/>
    </row>
    <row r="2412" spans="5:5" x14ac:dyDescent="0.2">
      <c r="E2412" s="26"/>
    </row>
    <row r="2413" spans="5:5" x14ac:dyDescent="0.2">
      <c r="E2413" s="26"/>
    </row>
    <row r="2414" spans="5:5" x14ac:dyDescent="0.2">
      <c r="E2414" s="26"/>
    </row>
    <row r="2415" spans="5:5" x14ac:dyDescent="0.2">
      <c r="E2415" s="26"/>
    </row>
    <row r="2416" spans="5:5" x14ac:dyDescent="0.2">
      <c r="E2416" s="26"/>
    </row>
    <row r="2417" spans="5:5" x14ac:dyDescent="0.2">
      <c r="E2417" s="26"/>
    </row>
    <row r="2418" spans="5:5" x14ac:dyDescent="0.2">
      <c r="E2418" s="26"/>
    </row>
    <row r="2419" spans="5:5" x14ac:dyDescent="0.2">
      <c r="E2419" s="26"/>
    </row>
    <row r="2420" spans="5:5" x14ac:dyDescent="0.2">
      <c r="E2420" s="26"/>
    </row>
    <row r="2421" spans="5:5" x14ac:dyDescent="0.2">
      <c r="E2421" s="26"/>
    </row>
    <row r="2422" spans="5:5" x14ac:dyDescent="0.2">
      <c r="E2422" s="26"/>
    </row>
    <row r="2423" spans="5:5" x14ac:dyDescent="0.2">
      <c r="E2423" s="26"/>
    </row>
    <row r="2424" spans="5:5" x14ac:dyDescent="0.2">
      <c r="E2424" s="26"/>
    </row>
    <row r="2425" spans="5:5" x14ac:dyDescent="0.2">
      <c r="E2425" s="26"/>
    </row>
    <row r="2426" spans="5:5" x14ac:dyDescent="0.2">
      <c r="E2426" s="26"/>
    </row>
    <row r="2427" spans="5:5" x14ac:dyDescent="0.2">
      <c r="E2427" s="26"/>
    </row>
    <row r="2428" spans="5:5" x14ac:dyDescent="0.2">
      <c r="E2428" s="26"/>
    </row>
    <row r="2429" spans="5:5" x14ac:dyDescent="0.2">
      <c r="E2429" s="26"/>
    </row>
    <row r="2430" spans="5:5" x14ac:dyDescent="0.2">
      <c r="E2430" s="26"/>
    </row>
    <row r="2431" spans="5:5" x14ac:dyDescent="0.2">
      <c r="E2431" s="26"/>
    </row>
    <row r="2432" spans="5:5" x14ac:dyDescent="0.2">
      <c r="E2432" s="26"/>
    </row>
    <row r="2433" spans="5:5" x14ac:dyDescent="0.2">
      <c r="E2433" s="26"/>
    </row>
    <row r="2434" spans="5:5" x14ac:dyDescent="0.2">
      <c r="E2434" s="26"/>
    </row>
    <row r="2435" spans="5:5" x14ac:dyDescent="0.2">
      <c r="E2435" s="26"/>
    </row>
    <row r="2436" spans="5:5" x14ac:dyDescent="0.2">
      <c r="E2436" s="26"/>
    </row>
    <row r="2437" spans="5:5" x14ac:dyDescent="0.2">
      <c r="E2437" s="26"/>
    </row>
    <row r="2438" spans="5:5" x14ac:dyDescent="0.2">
      <c r="E2438" s="26"/>
    </row>
    <row r="2439" spans="5:5" x14ac:dyDescent="0.2">
      <c r="E2439" s="26"/>
    </row>
    <row r="2440" spans="5:5" x14ac:dyDescent="0.2">
      <c r="E2440" s="26"/>
    </row>
    <row r="2441" spans="5:5" x14ac:dyDescent="0.2">
      <c r="E2441" s="26"/>
    </row>
    <row r="2442" spans="5:5" x14ac:dyDescent="0.2">
      <c r="E2442" s="26"/>
    </row>
    <row r="2443" spans="5:5" x14ac:dyDescent="0.2">
      <c r="E2443" s="26"/>
    </row>
    <row r="2444" spans="5:5" x14ac:dyDescent="0.2">
      <c r="E2444" s="26"/>
    </row>
    <row r="2445" spans="5:5" x14ac:dyDescent="0.2">
      <c r="E2445" s="26"/>
    </row>
    <row r="2446" spans="5:5" x14ac:dyDescent="0.2">
      <c r="E2446" s="26"/>
    </row>
    <row r="2447" spans="5:5" x14ac:dyDescent="0.2">
      <c r="E2447" s="26"/>
    </row>
    <row r="2448" spans="5:5" x14ac:dyDescent="0.2">
      <c r="E2448" s="26"/>
    </row>
    <row r="2449" spans="5:5" x14ac:dyDescent="0.2">
      <c r="E2449" s="26"/>
    </row>
    <row r="2450" spans="5:5" x14ac:dyDescent="0.2">
      <c r="E2450" s="26"/>
    </row>
    <row r="2451" spans="5:5" x14ac:dyDescent="0.2">
      <c r="E2451" s="26"/>
    </row>
    <row r="2452" spans="5:5" x14ac:dyDescent="0.2">
      <c r="E2452" s="26"/>
    </row>
    <row r="2453" spans="5:5" x14ac:dyDescent="0.2">
      <c r="E2453" s="26"/>
    </row>
    <row r="2454" spans="5:5" x14ac:dyDescent="0.2">
      <c r="E2454" s="26"/>
    </row>
    <row r="2455" spans="5:5" x14ac:dyDescent="0.2">
      <c r="E2455" s="26"/>
    </row>
    <row r="2456" spans="5:5" x14ac:dyDescent="0.2">
      <c r="E2456" s="26"/>
    </row>
    <row r="2457" spans="5:5" x14ac:dyDescent="0.2">
      <c r="E2457" s="26"/>
    </row>
    <row r="2458" spans="5:5" x14ac:dyDescent="0.2">
      <c r="E2458" s="26"/>
    </row>
    <row r="2459" spans="5:5" x14ac:dyDescent="0.2">
      <c r="E2459" s="26"/>
    </row>
    <row r="2460" spans="5:5" x14ac:dyDescent="0.2">
      <c r="E2460" s="26"/>
    </row>
    <row r="2461" spans="5:5" x14ac:dyDescent="0.2">
      <c r="E2461" s="26"/>
    </row>
    <row r="2462" spans="5:5" x14ac:dyDescent="0.2">
      <c r="E2462" s="26"/>
    </row>
    <row r="2463" spans="5:5" x14ac:dyDescent="0.2">
      <c r="E2463" s="26"/>
    </row>
    <row r="2464" spans="5:5" x14ac:dyDescent="0.2">
      <c r="E2464" s="26"/>
    </row>
    <row r="2465" spans="5:5" x14ac:dyDescent="0.2">
      <c r="E2465" s="26"/>
    </row>
    <row r="2466" spans="5:5" x14ac:dyDescent="0.2">
      <c r="E2466" s="26"/>
    </row>
    <row r="2467" spans="5:5" x14ac:dyDescent="0.2">
      <c r="E2467" s="26"/>
    </row>
    <row r="2468" spans="5:5" x14ac:dyDescent="0.2">
      <c r="E2468" s="26"/>
    </row>
    <row r="2469" spans="5:5" x14ac:dyDescent="0.2">
      <c r="E2469" s="26"/>
    </row>
    <row r="2470" spans="5:5" x14ac:dyDescent="0.2">
      <c r="E2470" s="26"/>
    </row>
    <row r="2471" spans="5:5" x14ac:dyDescent="0.2">
      <c r="E2471" s="26"/>
    </row>
    <row r="2472" spans="5:5" x14ac:dyDescent="0.2">
      <c r="E2472" s="26"/>
    </row>
    <row r="2473" spans="5:5" x14ac:dyDescent="0.2">
      <c r="E2473" s="26"/>
    </row>
    <row r="2474" spans="5:5" x14ac:dyDescent="0.2">
      <c r="E2474" s="26"/>
    </row>
    <row r="2475" spans="5:5" x14ac:dyDescent="0.2">
      <c r="E2475" s="26"/>
    </row>
    <row r="2476" spans="5:5" x14ac:dyDescent="0.2">
      <c r="E2476" s="26"/>
    </row>
    <row r="2477" spans="5:5" x14ac:dyDescent="0.2">
      <c r="E2477" s="26"/>
    </row>
    <row r="2478" spans="5:5" x14ac:dyDescent="0.2">
      <c r="E2478" s="26"/>
    </row>
    <row r="2479" spans="5:5" x14ac:dyDescent="0.2">
      <c r="E2479" s="26"/>
    </row>
    <row r="2480" spans="5:5" x14ac:dyDescent="0.2">
      <c r="E2480" s="26"/>
    </row>
    <row r="2481" spans="5:5" x14ac:dyDescent="0.2">
      <c r="E2481" s="26"/>
    </row>
    <row r="2482" spans="5:5" x14ac:dyDescent="0.2">
      <c r="E2482" s="26"/>
    </row>
    <row r="2483" spans="5:5" x14ac:dyDescent="0.2">
      <c r="E2483" s="26"/>
    </row>
    <row r="2484" spans="5:5" x14ac:dyDescent="0.2">
      <c r="E2484" s="26"/>
    </row>
    <row r="2485" spans="5:5" x14ac:dyDescent="0.2">
      <c r="E2485" s="26"/>
    </row>
    <row r="2486" spans="5:5" x14ac:dyDescent="0.2">
      <c r="E2486" s="26"/>
    </row>
    <row r="2487" spans="5:5" x14ac:dyDescent="0.2">
      <c r="E2487" s="26"/>
    </row>
    <row r="2488" spans="5:5" x14ac:dyDescent="0.2">
      <c r="E2488" s="26"/>
    </row>
    <row r="2489" spans="5:5" x14ac:dyDescent="0.2">
      <c r="E2489" s="26"/>
    </row>
    <row r="2490" spans="5:5" x14ac:dyDescent="0.2">
      <c r="E2490" s="26"/>
    </row>
    <row r="2491" spans="5:5" x14ac:dyDescent="0.2">
      <c r="E2491" s="26"/>
    </row>
    <row r="2492" spans="5:5" x14ac:dyDescent="0.2">
      <c r="E2492" s="26"/>
    </row>
    <row r="2493" spans="5:5" x14ac:dyDescent="0.2">
      <c r="E2493" s="26"/>
    </row>
    <row r="2494" spans="5:5" x14ac:dyDescent="0.2">
      <c r="E2494" s="26"/>
    </row>
    <row r="2495" spans="5:5" x14ac:dyDescent="0.2">
      <c r="E2495" s="26"/>
    </row>
    <row r="2496" spans="5:5" x14ac:dyDescent="0.2">
      <c r="E2496" s="26"/>
    </row>
    <row r="2497" spans="5:5" x14ac:dyDescent="0.2">
      <c r="E2497" s="26"/>
    </row>
    <row r="2498" spans="5:5" x14ac:dyDescent="0.2">
      <c r="E2498" s="26"/>
    </row>
    <row r="2499" spans="5:5" x14ac:dyDescent="0.2">
      <c r="E2499" s="26"/>
    </row>
    <row r="2500" spans="5:5" x14ac:dyDescent="0.2">
      <c r="E2500" s="26"/>
    </row>
    <row r="2501" spans="5:5" x14ac:dyDescent="0.2">
      <c r="E2501" s="26"/>
    </row>
    <row r="2502" spans="5:5" x14ac:dyDescent="0.2">
      <c r="E2502" s="26"/>
    </row>
    <row r="2503" spans="5:5" x14ac:dyDescent="0.2">
      <c r="E2503" s="26"/>
    </row>
    <row r="2504" spans="5:5" x14ac:dyDescent="0.2">
      <c r="E2504" s="26"/>
    </row>
    <row r="2505" spans="5:5" x14ac:dyDescent="0.2">
      <c r="E2505" s="26"/>
    </row>
    <row r="2506" spans="5:5" x14ac:dyDescent="0.2">
      <c r="E2506" s="26"/>
    </row>
    <row r="2507" spans="5:5" x14ac:dyDescent="0.2">
      <c r="E2507" s="26"/>
    </row>
    <row r="2508" spans="5:5" x14ac:dyDescent="0.2">
      <c r="E2508" s="26"/>
    </row>
    <row r="2509" spans="5:5" x14ac:dyDescent="0.2">
      <c r="E2509" s="26"/>
    </row>
    <row r="2510" spans="5:5" x14ac:dyDescent="0.2">
      <c r="E2510" s="26"/>
    </row>
    <row r="2511" spans="5:5" x14ac:dyDescent="0.2">
      <c r="E2511" s="26"/>
    </row>
    <row r="2512" spans="5:5" x14ac:dyDescent="0.2">
      <c r="E2512" s="26"/>
    </row>
    <row r="2513" spans="5:5" x14ac:dyDescent="0.2">
      <c r="E2513" s="26"/>
    </row>
    <row r="2514" spans="5:5" x14ac:dyDescent="0.2">
      <c r="E2514" s="26"/>
    </row>
    <row r="2515" spans="5:5" x14ac:dyDescent="0.2">
      <c r="E2515" s="26"/>
    </row>
    <row r="2516" spans="5:5" x14ac:dyDescent="0.2">
      <c r="E2516" s="26"/>
    </row>
    <row r="2517" spans="5:5" x14ac:dyDescent="0.2">
      <c r="E2517" s="26"/>
    </row>
    <row r="2518" spans="5:5" x14ac:dyDescent="0.2">
      <c r="E2518" s="26"/>
    </row>
    <row r="2519" spans="5:5" x14ac:dyDescent="0.2">
      <c r="E2519" s="26"/>
    </row>
    <row r="2520" spans="5:5" x14ac:dyDescent="0.2">
      <c r="E2520" s="26"/>
    </row>
    <row r="2521" spans="5:5" x14ac:dyDescent="0.2">
      <c r="E2521" s="26"/>
    </row>
    <row r="2522" spans="5:5" x14ac:dyDescent="0.2">
      <c r="E2522" s="26"/>
    </row>
    <row r="2523" spans="5:5" x14ac:dyDescent="0.2">
      <c r="E2523" s="26"/>
    </row>
    <row r="2524" spans="5:5" x14ac:dyDescent="0.2">
      <c r="E2524" s="26"/>
    </row>
    <row r="2525" spans="5:5" x14ac:dyDescent="0.2">
      <c r="E2525" s="26"/>
    </row>
    <row r="2526" spans="5:5" x14ac:dyDescent="0.2">
      <c r="E2526" s="26"/>
    </row>
    <row r="2527" spans="5:5" x14ac:dyDescent="0.2">
      <c r="E2527" s="26"/>
    </row>
    <row r="2528" spans="5:5" x14ac:dyDescent="0.2">
      <c r="E2528" s="26"/>
    </row>
    <row r="2529" spans="5:5" x14ac:dyDescent="0.2">
      <c r="E2529" s="26"/>
    </row>
    <row r="2530" spans="5:5" x14ac:dyDescent="0.2">
      <c r="E2530" s="26"/>
    </row>
    <row r="2531" spans="5:5" x14ac:dyDescent="0.2">
      <c r="E2531" s="26"/>
    </row>
    <row r="2532" spans="5:5" x14ac:dyDescent="0.2">
      <c r="E2532" s="26"/>
    </row>
    <row r="2533" spans="5:5" x14ac:dyDescent="0.2">
      <c r="E2533" s="26"/>
    </row>
    <row r="2534" spans="5:5" x14ac:dyDescent="0.2">
      <c r="E2534" s="26"/>
    </row>
    <row r="2535" spans="5:5" x14ac:dyDescent="0.2">
      <c r="E2535" s="26"/>
    </row>
    <row r="2536" spans="5:5" x14ac:dyDescent="0.2">
      <c r="E2536" s="26"/>
    </row>
    <row r="2537" spans="5:5" x14ac:dyDescent="0.2">
      <c r="E2537" s="26"/>
    </row>
    <row r="2538" spans="5:5" x14ac:dyDescent="0.2">
      <c r="E2538" s="26"/>
    </row>
    <row r="2539" spans="5:5" x14ac:dyDescent="0.2">
      <c r="E2539" s="26"/>
    </row>
    <row r="2540" spans="5:5" x14ac:dyDescent="0.2">
      <c r="E2540" s="26"/>
    </row>
    <row r="2541" spans="5:5" x14ac:dyDescent="0.2">
      <c r="E2541" s="26"/>
    </row>
    <row r="2542" spans="5:5" x14ac:dyDescent="0.2">
      <c r="E2542" s="26"/>
    </row>
    <row r="2543" spans="5:5" x14ac:dyDescent="0.2">
      <c r="E2543" s="26"/>
    </row>
    <row r="2544" spans="5:5" x14ac:dyDescent="0.2">
      <c r="E2544" s="26"/>
    </row>
    <row r="2545" spans="5:5" x14ac:dyDescent="0.2">
      <c r="E2545" s="26"/>
    </row>
    <row r="2546" spans="5:5" x14ac:dyDescent="0.2">
      <c r="E2546" s="26"/>
    </row>
    <row r="2547" spans="5:5" x14ac:dyDescent="0.2">
      <c r="E2547" s="26"/>
    </row>
    <row r="2548" spans="5:5" x14ac:dyDescent="0.2">
      <c r="E2548" s="26"/>
    </row>
    <row r="2549" spans="5:5" x14ac:dyDescent="0.2">
      <c r="E2549" s="26"/>
    </row>
    <row r="2550" spans="5:5" x14ac:dyDescent="0.2">
      <c r="E2550" s="26"/>
    </row>
    <row r="2551" spans="5:5" x14ac:dyDescent="0.2">
      <c r="E2551" s="26"/>
    </row>
    <row r="2552" spans="5:5" x14ac:dyDescent="0.2">
      <c r="E2552" s="26"/>
    </row>
    <row r="2553" spans="5:5" x14ac:dyDescent="0.2">
      <c r="E2553" s="26"/>
    </row>
    <row r="2554" spans="5:5" x14ac:dyDescent="0.2">
      <c r="E2554" s="26"/>
    </row>
    <row r="2555" spans="5:5" x14ac:dyDescent="0.2">
      <c r="E2555" s="26"/>
    </row>
    <row r="2556" spans="5:5" x14ac:dyDescent="0.2">
      <c r="E2556" s="26"/>
    </row>
    <row r="2557" spans="5:5" x14ac:dyDescent="0.2">
      <c r="E2557" s="26"/>
    </row>
    <row r="2558" spans="5:5" x14ac:dyDescent="0.2">
      <c r="E2558" s="26"/>
    </row>
    <row r="2559" spans="5:5" x14ac:dyDescent="0.2">
      <c r="E2559" s="26"/>
    </row>
    <row r="2560" spans="5:5" x14ac:dyDescent="0.2">
      <c r="E2560" s="26"/>
    </row>
    <row r="2561" spans="5:5" x14ac:dyDescent="0.2">
      <c r="E2561" s="26"/>
    </row>
    <row r="2562" spans="5:5" x14ac:dyDescent="0.2">
      <c r="E2562" s="26"/>
    </row>
    <row r="2563" spans="5:5" x14ac:dyDescent="0.2">
      <c r="E2563" s="26"/>
    </row>
    <row r="2564" spans="5:5" x14ac:dyDescent="0.2">
      <c r="E2564" s="26"/>
    </row>
    <row r="2565" spans="5:5" x14ac:dyDescent="0.2">
      <c r="E2565" s="26"/>
    </row>
    <row r="2566" spans="5:5" x14ac:dyDescent="0.2">
      <c r="E2566" s="26"/>
    </row>
    <row r="2567" spans="5:5" x14ac:dyDescent="0.2">
      <c r="E2567" s="26"/>
    </row>
    <row r="2568" spans="5:5" x14ac:dyDescent="0.2">
      <c r="E2568" s="26"/>
    </row>
    <row r="2569" spans="5:5" x14ac:dyDescent="0.2">
      <c r="E2569" s="26"/>
    </row>
    <row r="2570" spans="5:5" x14ac:dyDescent="0.2">
      <c r="E2570" s="26"/>
    </row>
    <row r="2571" spans="5:5" x14ac:dyDescent="0.2">
      <c r="E2571" s="26"/>
    </row>
    <row r="2572" spans="5:5" x14ac:dyDescent="0.2">
      <c r="E2572" s="26"/>
    </row>
    <row r="2573" spans="5:5" x14ac:dyDescent="0.2">
      <c r="E2573" s="26"/>
    </row>
    <row r="2574" spans="5:5" x14ac:dyDescent="0.2">
      <c r="E2574" s="26"/>
    </row>
    <row r="2575" spans="5:5" x14ac:dyDescent="0.2">
      <c r="E2575" s="26"/>
    </row>
    <row r="2576" spans="5:5" x14ac:dyDescent="0.2">
      <c r="E2576" s="26"/>
    </row>
    <row r="2577" spans="5:5" x14ac:dyDescent="0.2">
      <c r="E2577" s="26"/>
    </row>
    <row r="2578" spans="5:5" x14ac:dyDescent="0.2">
      <c r="E2578" s="26"/>
    </row>
    <row r="2579" spans="5:5" x14ac:dyDescent="0.2">
      <c r="E2579" s="26"/>
    </row>
    <row r="2580" spans="5:5" x14ac:dyDescent="0.2">
      <c r="E2580" s="26"/>
    </row>
    <row r="2581" spans="5:5" x14ac:dyDescent="0.2">
      <c r="E2581" s="26"/>
    </row>
    <row r="2582" spans="5:5" x14ac:dyDescent="0.2">
      <c r="E2582" s="26"/>
    </row>
    <row r="2583" spans="5:5" x14ac:dyDescent="0.2">
      <c r="E2583" s="26"/>
    </row>
    <row r="2584" spans="5:5" x14ac:dyDescent="0.2">
      <c r="E2584" s="26"/>
    </row>
    <row r="2585" spans="5:5" x14ac:dyDescent="0.2">
      <c r="E2585" s="26"/>
    </row>
    <row r="2586" spans="5:5" x14ac:dyDescent="0.2">
      <c r="E2586" s="26"/>
    </row>
    <row r="2587" spans="5:5" x14ac:dyDescent="0.2">
      <c r="E2587" s="26"/>
    </row>
    <row r="2588" spans="5:5" x14ac:dyDescent="0.2">
      <c r="E2588" s="26"/>
    </row>
    <row r="2589" spans="5:5" x14ac:dyDescent="0.2">
      <c r="E2589" s="26"/>
    </row>
    <row r="2590" spans="5:5" x14ac:dyDescent="0.2">
      <c r="E2590" s="26"/>
    </row>
    <row r="2591" spans="5:5" x14ac:dyDescent="0.2">
      <c r="E2591" s="26"/>
    </row>
    <row r="2592" spans="5:5" x14ac:dyDescent="0.2">
      <c r="E2592" s="26"/>
    </row>
    <row r="2593" spans="5:5" x14ac:dyDescent="0.2">
      <c r="E2593" s="26"/>
    </row>
    <row r="2594" spans="5:5" x14ac:dyDescent="0.2">
      <c r="E2594" s="26"/>
    </row>
    <row r="2595" spans="5:5" x14ac:dyDescent="0.2">
      <c r="E2595" s="26"/>
    </row>
    <row r="2596" spans="5:5" x14ac:dyDescent="0.2">
      <c r="E2596" s="26"/>
    </row>
    <row r="2597" spans="5:5" x14ac:dyDescent="0.2">
      <c r="E2597" s="26"/>
    </row>
    <row r="2598" spans="5:5" x14ac:dyDescent="0.2">
      <c r="E2598" s="26"/>
    </row>
    <row r="2599" spans="5:5" x14ac:dyDescent="0.2">
      <c r="E2599" s="26"/>
    </row>
    <row r="2600" spans="5:5" x14ac:dyDescent="0.2">
      <c r="E2600" s="26"/>
    </row>
    <row r="2601" spans="5:5" x14ac:dyDescent="0.2">
      <c r="E2601" s="26"/>
    </row>
    <row r="2602" spans="5:5" x14ac:dyDescent="0.2">
      <c r="E2602" s="26"/>
    </row>
    <row r="2603" spans="5:5" x14ac:dyDescent="0.2">
      <c r="E2603" s="26"/>
    </row>
    <row r="2604" spans="5:5" x14ac:dyDescent="0.2">
      <c r="E2604" s="26"/>
    </row>
    <row r="2605" spans="5:5" x14ac:dyDescent="0.2">
      <c r="E2605" s="26"/>
    </row>
    <row r="2606" spans="5:5" x14ac:dyDescent="0.2">
      <c r="E2606" s="26"/>
    </row>
    <row r="2607" spans="5:5" x14ac:dyDescent="0.2">
      <c r="E2607" s="26"/>
    </row>
    <row r="2608" spans="5:5" x14ac:dyDescent="0.2">
      <c r="E2608" s="26"/>
    </row>
    <row r="2609" spans="5:5" x14ac:dyDescent="0.2">
      <c r="E2609" s="26"/>
    </row>
    <row r="2610" spans="5:5" x14ac:dyDescent="0.2">
      <c r="E2610" s="26"/>
    </row>
    <row r="2611" spans="5:5" x14ac:dyDescent="0.2">
      <c r="E2611" s="26"/>
    </row>
    <row r="2612" spans="5:5" x14ac:dyDescent="0.2">
      <c r="E2612" s="26"/>
    </row>
    <row r="2613" spans="5:5" x14ac:dyDescent="0.2">
      <c r="E2613" s="26"/>
    </row>
    <row r="2614" spans="5:5" x14ac:dyDescent="0.2">
      <c r="E2614" s="26"/>
    </row>
    <row r="2615" spans="5:5" x14ac:dyDescent="0.2">
      <c r="E2615" s="26"/>
    </row>
    <row r="2616" spans="5:5" x14ac:dyDescent="0.2">
      <c r="E2616" s="26"/>
    </row>
    <row r="2617" spans="5:5" x14ac:dyDescent="0.2">
      <c r="E2617" s="26"/>
    </row>
    <row r="2618" spans="5:5" x14ac:dyDescent="0.2">
      <c r="E2618" s="26"/>
    </row>
    <row r="2619" spans="5:5" x14ac:dyDescent="0.2">
      <c r="E2619" s="26"/>
    </row>
    <row r="2620" spans="5:5" x14ac:dyDescent="0.2">
      <c r="E2620" s="26"/>
    </row>
    <row r="2621" spans="5:5" x14ac:dyDescent="0.2">
      <c r="E2621" s="26"/>
    </row>
    <row r="2622" spans="5:5" x14ac:dyDescent="0.2">
      <c r="E2622" s="26"/>
    </row>
    <row r="2623" spans="5:5" x14ac:dyDescent="0.2">
      <c r="E2623" s="26"/>
    </row>
    <row r="2624" spans="5:5" x14ac:dyDescent="0.2">
      <c r="E2624" s="26"/>
    </row>
    <row r="2625" spans="5:5" x14ac:dyDescent="0.2">
      <c r="E2625" s="26"/>
    </row>
    <row r="2626" spans="5:5" x14ac:dyDescent="0.2">
      <c r="E2626" s="26"/>
    </row>
    <row r="2627" spans="5:5" x14ac:dyDescent="0.2">
      <c r="E2627" s="26"/>
    </row>
    <row r="2628" spans="5:5" x14ac:dyDescent="0.2">
      <c r="E2628" s="26"/>
    </row>
    <row r="2629" spans="5:5" x14ac:dyDescent="0.2">
      <c r="E2629" s="26"/>
    </row>
    <row r="2630" spans="5:5" x14ac:dyDescent="0.2">
      <c r="E2630" s="26"/>
    </row>
    <row r="2631" spans="5:5" x14ac:dyDescent="0.2">
      <c r="E2631" s="26"/>
    </row>
    <row r="2632" spans="5:5" x14ac:dyDescent="0.2">
      <c r="E2632" s="26"/>
    </row>
    <row r="2633" spans="5:5" x14ac:dyDescent="0.2">
      <c r="E2633" s="26"/>
    </row>
    <row r="2634" spans="5:5" x14ac:dyDescent="0.2">
      <c r="E2634" s="26"/>
    </row>
    <row r="2635" spans="5:5" x14ac:dyDescent="0.2">
      <c r="E2635" s="26"/>
    </row>
    <row r="2636" spans="5:5" x14ac:dyDescent="0.2">
      <c r="E2636" s="26"/>
    </row>
    <row r="2637" spans="5:5" x14ac:dyDescent="0.2">
      <c r="E2637" s="26"/>
    </row>
    <row r="2638" spans="5:5" x14ac:dyDescent="0.2">
      <c r="E2638" s="26"/>
    </row>
    <row r="2639" spans="5:5" x14ac:dyDescent="0.2">
      <c r="E2639" s="26"/>
    </row>
    <row r="2640" spans="5:5" x14ac:dyDescent="0.2">
      <c r="E2640" s="26"/>
    </row>
    <row r="2641" spans="5:5" x14ac:dyDescent="0.2">
      <c r="E2641" s="26"/>
    </row>
    <row r="2642" spans="5:5" x14ac:dyDescent="0.2">
      <c r="E2642" s="26"/>
    </row>
    <row r="2643" spans="5:5" x14ac:dyDescent="0.2">
      <c r="E2643" s="26"/>
    </row>
    <row r="2644" spans="5:5" x14ac:dyDescent="0.2">
      <c r="E2644" s="26"/>
    </row>
    <row r="2645" spans="5:5" x14ac:dyDescent="0.2">
      <c r="E2645" s="26"/>
    </row>
    <row r="2646" spans="5:5" x14ac:dyDescent="0.2">
      <c r="E2646" s="26"/>
    </row>
    <row r="2647" spans="5:5" x14ac:dyDescent="0.2">
      <c r="E2647" s="26"/>
    </row>
    <row r="2648" spans="5:5" x14ac:dyDescent="0.2">
      <c r="E2648" s="26"/>
    </row>
    <row r="2649" spans="5:5" x14ac:dyDescent="0.2">
      <c r="E2649" s="26"/>
    </row>
    <row r="2650" spans="5:5" x14ac:dyDescent="0.2">
      <c r="E2650" s="26"/>
    </row>
    <row r="2651" spans="5:5" x14ac:dyDescent="0.2">
      <c r="E2651" s="26"/>
    </row>
    <row r="2652" spans="5:5" x14ac:dyDescent="0.2">
      <c r="E2652" s="26"/>
    </row>
    <row r="2653" spans="5:5" x14ac:dyDescent="0.2">
      <c r="E2653" s="26"/>
    </row>
    <row r="2654" spans="5:5" x14ac:dyDescent="0.2">
      <c r="E2654" s="26"/>
    </row>
    <row r="2655" spans="5:5" x14ac:dyDescent="0.2">
      <c r="E2655" s="26"/>
    </row>
    <row r="2656" spans="5:5" x14ac:dyDescent="0.2">
      <c r="E2656" s="26"/>
    </row>
    <row r="2657" spans="5:5" x14ac:dyDescent="0.2">
      <c r="E2657" s="26"/>
    </row>
    <row r="2658" spans="5:5" x14ac:dyDescent="0.2">
      <c r="E2658" s="26"/>
    </row>
    <row r="2659" spans="5:5" x14ac:dyDescent="0.2">
      <c r="E2659" s="26"/>
    </row>
    <row r="2660" spans="5:5" x14ac:dyDescent="0.2">
      <c r="E2660" s="26"/>
    </row>
    <row r="2661" spans="5:5" x14ac:dyDescent="0.2">
      <c r="E2661" s="26"/>
    </row>
    <row r="2662" spans="5:5" x14ac:dyDescent="0.2">
      <c r="E2662" s="26"/>
    </row>
    <row r="2663" spans="5:5" x14ac:dyDescent="0.2">
      <c r="E2663" s="26"/>
    </row>
    <row r="2664" spans="5:5" x14ac:dyDescent="0.2">
      <c r="E2664" s="26"/>
    </row>
    <row r="2665" spans="5:5" x14ac:dyDescent="0.2">
      <c r="E2665" s="26"/>
    </row>
    <row r="2666" spans="5:5" x14ac:dyDescent="0.2">
      <c r="E2666" s="26"/>
    </row>
    <row r="2667" spans="5:5" x14ac:dyDescent="0.2">
      <c r="E2667" s="26"/>
    </row>
    <row r="2668" spans="5:5" x14ac:dyDescent="0.2">
      <c r="E2668" s="26"/>
    </row>
    <row r="2669" spans="5:5" x14ac:dyDescent="0.2">
      <c r="E2669" s="26"/>
    </row>
    <row r="2670" spans="5:5" x14ac:dyDescent="0.2">
      <c r="E2670" s="26"/>
    </row>
    <row r="2671" spans="5:5" x14ac:dyDescent="0.2">
      <c r="E2671" s="26"/>
    </row>
    <row r="2672" spans="5:5" x14ac:dyDescent="0.2">
      <c r="E2672" s="26"/>
    </row>
    <row r="2673" spans="5:5" x14ac:dyDescent="0.2">
      <c r="E2673" s="26"/>
    </row>
    <row r="2674" spans="5:5" x14ac:dyDescent="0.2">
      <c r="E2674" s="26"/>
    </row>
    <row r="2675" spans="5:5" x14ac:dyDescent="0.2">
      <c r="E2675" s="26"/>
    </row>
    <row r="2676" spans="5:5" x14ac:dyDescent="0.2">
      <c r="E2676" s="26"/>
    </row>
    <row r="2677" spans="5:5" x14ac:dyDescent="0.2">
      <c r="E2677" s="26"/>
    </row>
    <row r="2678" spans="5:5" x14ac:dyDescent="0.2">
      <c r="E2678" s="26"/>
    </row>
    <row r="2679" spans="5:5" x14ac:dyDescent="0.2">
      <c r="E2679" s="26"/>
    </row>
    <row r="2680" spans="5:5" x14ac:dyDescent="0.2">
      <c r="E2680" s="26"/>
    </row>
    <row r="2681" spans="5:5" x14ac:dyDescent="0.2">
      <c r="E2681" s="26"/>
    </row>
    <row r="2682" spans="5:5" x14ac:dyDescent="0.2">
      <c r="E2682" s="26"/>
    </row>
    <row r="2683" spans="5:5" x14ac:dyDescent="0.2">
      <c r="E2683" s="26"/>
    </row>
    <row r="2684" spans="5:5" x14ac:dyDescent="0.2">
      <c r="E2684" s="26"/>
    </row>
    <row r="2685" spans="5:5" x14ac:dyDescent="0.2">
      <c r="E2685" s="26"/>
    </row>
    <row r="2686" spans="5:5" x14ac:dyDescent="0.2">
      <c r="E2686" s="26"/>
    </row>
    <row r="2687" spans="5:5" x14ac:dyDescent="0.2">
      <c r="E2687" s="26"/>
    </row>
    <row r="2688" spans="5:5" x14ac:dyDescent="0.2">
      <c r="E2688" s="26"/>
    </row>
    <row r="2689" spans="5:5" x14ac:dyDescent="0.2">
      <c r="E2689" s="26"/>
    </row>
    <row r="2690" spans="5:5" x14ac:dyDescent="0.2">
      <c r="E2690" s="26"/>
    </row>
    <row r="2691" spans="5:5" x14ac:dyDescent="0.2">
      <c r="E2691" s="26"/>
    </row>
    <row r="2692" spans="5:5" x14ac:dyDescent="0.2">
      <c r="E2692" s="26"/>
    </row>
    <row r="2693" spans="5:5" x14ac:dyDescent="0.2">
      <c r="E2693" s="26"/>
    </row>
    <row r="2694" spans="5:5" x14ac:dyDescent="0.2">
      <c r="E2694" s="26"/>
    </row>
    <row r="2695" spans="5:5" x14ac:dyDescent="0.2">
      <c r="E2695" s="26"/>
    </row>
    <row r="2696" spans="5:5" x14ac:dyDescent="0.2">
      <c r="E2696" s="26"/>
    </row>
    <row r="2697" spans="5:5" x14ac:dyDescent="0.2">
      <c r="E2697" s="26"/>
    </row>
    <row r="2698" spans="5:5" x14ac:dyDescent="0.2">
      <c r="E2698" s="26"/>
    </row>
    <row r="2699" spans="5:5" x14ac:dyDescent="0.2">
      <c r="E2699" s="26"/>
    </row>
    <row r="2700" spans="5:5" x14ac:dyDescent="0.2">
      <c r="E2700" s="26"/>
    </row>
    <row r="2701" spans="5:5" x14ac:dyDescent="0.2">
      <c r="E2701" s="26"/>
    </row>
    <row r="2702" spans="5:5" x14ac:dyDescent="0.2">
      <c r="E2702" s="26"/>
    </row>
    <row r="2703" spans="5:5" x14ac:dyDescent="0.2">
      <c r="E2703" s="26"/>
    </row>
    <row r="2704" spans="5:5" x14ac:dyDescent="0.2">
      <c r="E2704" s="26"/>
    </row>
    <row r="2705" spans="5:5" x14ac:dyDescent="0.2">
      <c r="E2705" s="26"/>
    </row>
    <row r="2706" spans="5:5" x14ac:dyDescent="0.2">
      <c r="E2706" s="26"/>
    </row>
    <row r="2707" spans="5:5" x14ac:dyDescent="0.2">
      <c r="E2707" s="26"/>
    </row>
    <row r="2708" spans="5:5" x14ac:dyDescent="0.2">
      <c r="E2708" s="26"/>
    </row>
    <row r="2709" spans="5:5" x14ac:dyDescent="0.2">
      <c r="E2709" s="26"/>
    </row>
    <row r="2710" spans="5:5" x14ac:dyDescent="0.2">
      <c r="E2710" s="26"/>
    </row>
    <row r="2711" spans="5:5" x14ac:dyDescent="0.2">
      <c r="E2711" s="26"/>
    </row>
    <row r="2712" spans="5:5" x14ac:dyDescent="0.2">
      <c r="E2712" s="26"/>
    </row>
    <row r="2713" spans="5:5" x14ac:dyDescent="0.2">
      <c r="E2713" s="26"/>
    </row>
    <row r="2714" spans="5:5" x14ac:dyDescent="0.2">
      <c r="E2714" s="26"/>
    </row>
    <row r="2715" spans="5:5" x14ac:dyDescent="0.2">
      <c r="E2715" s="26"/>
    </row>
    <row r="2716" spans="5:5" x14ac:dyDescent="0.2">
      <c r="E2716" s="26"/>
    </row>
    <row r="2717" spans="5:5" x14ac:dyDescent="0.2">
      <c r="E2717" s="26"/>
    </row>
    <row r="2718" spans="5:5" x14ac:dyDescent="0.2">
      <c r="E2718" s="26"/>
    </row>
    <row r="2719" spans="5:5" x14ac:dyDescent="0.2">
      <c r="E2719" s="26"/>
    </row>
    <row r="2720" spans="5:5" x14ac:dyDescent="0.2">
      <c r="E2720" s="26"/>
    </row>
    <row r="2721" spans="5:5" x14ac:dyDescent="0.2">
      <c r="E2721" s="26"/>
    </row>
    <row r="2722" spans="5:5" x14ac:dyDescent="0.2">
      <c r="E2722" s="26"/>
    </row>
    <row r="2723" spans="5:5" x14ac:dyDescent="0.2">
      <c r="E2723" s="26"/>
    </row>
    <row r="2724" spans="5:5" x14ac:dyDescent="0.2">
      <c r="E2724" s="26"/>
    </row>
    <row r="2725" spans="5:5" x14ac:dyDescent="0.2">
      <c r="E2725" s="26"/>
    </row>
    <row r="2726" spans="5:5" x14ac:dyDescent="0.2">
      <c r="E2726" s="26"/>
    </row>
    <row r="2727" spans="5:5" x14ac:dyDescent="0.2">
      <c r="E2727" s="26"/>
    </row>
    <row r="2728" spans="5:5" x14ac:dyDescent="0.2">
      <c r="E2728" s="26"/>
    </row>
    <row r="2729" spans="5:5" x14ac:dyDescent="0.2">
      <c r="E2729" s="26"/>
    </row>
    <row r="2730" spans="5:5" x14ac:dyDescent="0.2">
      <c r="E2730" s="26"/>
    </row>
    <row r="2731" spans="5:5" x14ac:dyDescent="0.2">
      <c r="E2731" s="26"/>
    </row>
    <row r="2732" spans="5:5" x14ac:dyDescent="0.2">
      <c r="E2732" s="26"/>
    </row>
    <row r="2733" spans="5:5" x14ac:dyDescent="0.2">
      <c r="E2733" s="26"/>
    </row>
    <row r="2734" spans="5:5" x14ac:dyDescent="0.2">
      <c r="E2734" s="26"/>
    </row>
    <row r="2735" spans="5:5" x14ac:dyDescent="0.2">
      <c r="E2735" s="26"/>
    </row>
    <row r="2736" spans="5:5" x14ac:dyDescent="0.2">
      <c r="E2736" s="26"/>
    </row>
    <row r="2737" spans="5:5" x14ac:dyDescent="0.2">
      <c r="E2737" s="26"/>
    </row>
    <row r="2738" spans="5:5" x14ac:dyDescent="0.2">
      <c r="E2738" s="26"/>
    </row>
    <row r="2739" spans="5:5" x14ac:dyDescent="0.2">
      <c r="E2739" s="26"/>
    </row>
    <row r="2740" spans="5:5" x14ac:dyDescent="0.2">
      <c r="E2740" s="26"/>
    </row>
    <row r="2741" spans="5:5" x14ac:dyDescent="0.2">
      <c r="E2741" s="26"/>
    </row>
    <row r="2742" spans="5:5" x14ac:dyDescent="0.2">
      <c r="E2742" s="26"/>
    </row>
    <row r="2743" spans="5:5" x14ac:dyDescent="0.2">
      <c r="E2743" s="26"/>
    </row>
    <row r="2744" spans="5:5" x14ac:dyDescent="0.2">
      <c r="E2744" s="26"/>
    </row>
    <row r="2745" spans="5:5" x14ac:dyDescent="0.2">
      <c r="E2745" s="26"/>
    </row>
    <row r="2746" spans="5:5" x14ac:dyDescent="0.2">
      <c r="E2746" s="26"/>
    </row>
    <row r="2747" spans="5:5" x14ac:dyDescent="0.2">
      <c r="E2747" s="26"/>
    </row>
    <row r="2748" spans="5:5" x14ac:dyDescent="0.2">
      <c r="E2748" s="26"/>
    </row>
    <row r="2749" spans="5:5" x14ac:dyDescent="0.2">
      <c r="E2749" s="26"/>
    </row>
    <row r="2750" spans="5:5" x14ac:dyDescent="0.2">
      <c r="E2750" s="26"/>
    </row>
    <row r="2751" spans="5:5" x14ac:dyDescent="0.2">
      <c r="E2751" s="26"/>
    </row>
    <row r="2752" spans="5:5" x14ac:dyDescent="0.2">
      <c r="E2752" s="26"/>
    </row>
    <row r="2753" spans="5:5" x14ac:dyDescent="0.2">
      <c r="E2753" s="26"/>
    </row>
    <row r="2754" spans="5:5" x14ac:dyDescent="0.2">
      <c r="E2754" s="26"/>
    </row>
    <row r="2755" spans="5:5" x14ac:dyDescent="0.2">
      <c r="E2755" s="26"/>
    </row>
    <row r="2756" spans="5:5" x14ac:dyDescent="0.2">
      <c r="E2756" s="26"/>
    </row>
    <row r="2757" spans="5:5" x14ac:dyDescent="0.2">
      <c r="E2757" s="26"/>
    </row>
    <row r="2758" spans="5:5" x14ac:dyDescent="0.2">
      <c r="E2758" s="26"/>
    </row>
    <row r="2759" spans="5:5" x14ac:dyDescent="0.2">
      <c r="E2759" s="26"/>
    </row>
    <row r="2760" spans="5:5" x14ac:dyDescent="0.2">
      <c r="E2760" s="26"/>
    </row>
    <row r="2761" spans="5:5" x14ac:dyDescent="0.2">
      <c r="E2761" s="26"/>
    </row>
    <row r="2762" spans="5:5" x14ac:dyDescent="0.2">
      <c r="E2762" s="26"/>
    </row>
    <row r="2763" spans="5:5" x14ac:dyDescent="0.2">
      <c r="E2763" s="26"/>
    </row>
    <row r="2764" spans="5:5" x14ac:dyDescent="0.2">
      <c r="E2764" s="26"/>
    </row>
    <row r="2765" spans="5:5" x14ac:dyDescent="0.2">
      <c r="E2765" s="26"/>
    </row>
    <row r="2766" spans="5:5" x14ac:dyDescent="0.2">
      <c r="E2766" s="26"/>
    </row>
    <row r="2767" spans="5:5" x14ac:dyDescent="0.2">
      <c r="E2767" s="26"/>
    </row>
    <row r="2768" spans="5:5" x14ac:dyDescent="0.2">
      <c r="E2768" s="26"/>
    </row>
    <row r="2769" spans="5:5" x14ac:dyDescent="0.2">
      <c r="E2769" s="26"/>
    </row>
    <row r="2770" spans="5:5" x14ac:dyDescent="0.2">
      <c r="E2770" s="26"/>
    </row>
    <row r="2771" spans="5:5" x14ac:dyDescent="0.2">
      <c r="E2771" s="26"/>
    </row>
    <row r="2772" spans="5:5" x14ac:dyDescent="0.2">
      <c r="E2772" s="26"/>
    </row>
    <row r="2773" spans="5:5" x14ac:dyDescent="0.2">
      <c r="E2773" s="26"/>
    </row>
    <row r="2774" spans="5:5" x14ac:dyDescent="0.2">
      <c r="E2774" s="26"/>
    </row>
    <row r="2775" spans="5:5" x14ac:dyDescent="0.2">
      <c r="E2775" s="26"/>
    </row>
    <row r="2776" spans="5:5" x14ac:dyDescent="0.2">
      <c r="E2776" s="26"/>
    </row>
    <row r="2777" spans="5:5" x14ac:dyDescent="0.2">
      <c r="E2777" s="26"/>
    </row>
    <row r="2778" spans="5:5" x14ac:dyDescent="0.2">
      <c r="E2778" s="26"/>
    </row>
    <row r="2779" spans="5:5" x14ac:dyDescent="0.2">
      <c r="E2779" s="26"/>
    </row>
    <row r="2780" spans="5:5" x14ac:dyDescent="0.2">
      <c r="E2780" s="26"/>
    </row>
    <row r="2781" spans="5:5" x14ac:dyDescent="0.2">
      <c r="E2781" s="26"/>
    </row>
    <row r="2782" spans="5:5" x14ac:dyDescent="0.2">
      <c r="E2782" s="26"/>
    </row>
    <row r="2783" spans="5:5" x14ac:dyDescent="0.2">
      <c r="E2783" s="26"/>
    </row>
    <row r="2784" spans="5:5" x14ac:dyDescent="0.2">
      <c r="E2784" s="26"/>
    </row>
    <row r="2785" spans="5:5" x14ac:dyDescent="0.2">
      <c r="E2785" s="26"/>
    </row>
    <row r="2786" spans="5:5" x14ac:dyDescent="0.2">
      <c r="E2786" s="26"/>
    </row>
    <row r="2787" spans="5:5" x14ac:dyDescent="0.2">
      <c r="E2787" s="26"/>
    </row>
    <row r="2788" spans="5:5" x14ac:dyDescent="0.2">
      <c r="E2788" s="26"/>
    </row>
    <row r="2789" spans="5:5" x14ac:dyDescent="0.2">
      <c r="E2789" s="26"/>
    </row>
    <row r="2790" spans="5:5" x14ac:dyDescent="0.2">
      <c r="E2790" s="26"/>
    </row>
    <row r="2791" spans="5:5" x14ac:dyDescent="0.2">
      <c r="E2791" s="26"/>
    </row>
    <row r="2792" spans="5:5" x14ac:dyDescent="0.2">
      <c r="E2792" s="26"/>
    </row>
    <row r="2793" spans="5:5" x14ac:dyDescent="0.2">
      <c r="E2793" s="26"/>
    </row>
    <row r="2794" spans="5:5" x14ac:dyDescent="0.2">
      <c r="E2794" s="26"/>
    </row>
    <row r="2795" spans="5:5" x14ac:dyDescent="0.2">
      <c r="E2795" s="26"/>
    </row>
    <row r="2796" spans="5:5" x14ac:dyDescent="0.2">
      <c r="E2796" s="26"/>
    </row>
    <row r="2797" spans="5:5" x14ac:dyDescent="0.2">
      <c r="E2797" s="26"/>
    </row>
    <row r="2798" spans="5:5" x14ac:dyDescent="0.2">
      <c r="E2798" s="26"/>
    </row>
    <row r="2799" spans="5:5" x14ac:dyDescent="0.2">
      <c r="E2799" s="26"/>
    </row>
    <row r="2800" spans="5:5" x14ac:dyDescent="0.2">
      <c r="E2800" s="26"/>
    </row>
    <row r="2801" spans="5:5" x14ac:dyDescent="0.2">
      <c r="E2801" s="26"/>
    </row>
    <row r="2802" spans="5:5" x14ac:dyDescent="0.2">
      <c r="E2802" s="26"/>
    </row>
    <row r="2803" spans="5:5" x14ac:dyDescent="0.2">
      <c r="E2803" s="26"/>
    </row>
    <row r="2804" spans="5:5" x14ac:dyDescent="0.2">
      <c r="E2804" s="26"/>
    </row>
    <row r="2805" spans="5:5" x14ac:dyDescent="0.2">
      <c r="E2805" s="26"/>
    </row>
    <row r="2806" spans="5:5" x14ac:dyDescent="0.2">
      <c r="E2806" s="26"/>
    </row>
    <row r="2807" spans="5:5" x14ac:dyDescent="0.2">
      <c r="E2807" s="26"/>
    </row>
    <row r="2808" spans="5:5" x14ac:dyDescent="0.2">
      <c r="E2808" s="26"/>
    </row>
    <row r="2809" spans="5:5" x14ac:dyDescent="0.2">
      <c r="E2809" s="26"/>
    </row>
    <row r="2810" spans="5:5" x14ac:dyDescent="0.2">
      <c r="E2810" s="26"/>
    </row>
    <row r="2811" spans="5:5" x14ac:dyDescent="0.2">
      <c r="E2811" s="26"/>
    </row>
    <row r="2812" spans="5:5" x14ac:dyDescent="0.2">
      <c r="E2812" s="26"/>
    </row>
    <row r="2813" spans="5:5" x14ac:dyDescent="0.2">
      <c r="E2813" s="26"/>
    </row>
    <row r="2814" spans="5:5" x14ac:dyDescent="0.2">
      <c r="E2814" s="26"/>
    </row>
    <row r="2815" spans="5:5" x14ac:dyDescent="0.2">
      <c r="E2815" s="26"/>
    </row>
    <row r="2816" spans="5:5" x14ac:dyDescent="0.2">
      <c r="E2816" s="26"/>
    </row>
    <row r="2817" spans="5:5" x14ac:dyDescent="0.2">
      <c r="E2817" s="26"/>
    </row>
    <row r="2818" spans="5:5" x14ac:dyDescent="0.2">
      <c r="E2818" s="26"/>
    </row>
    <row r="2819" spans="5:5" x14ac:dyDescent="0.2">
      <c r="E2819" s="26"/>
    </row>
    <row r="2820" spans="5:5" x14ac:dyDescent="0.2">
      <c r="E2820" s="26"/>
    </row>
    <row r="2821" spans="5:5" x14ac:dyDescent="0.2">
      <c r="E2821" s="26"/>
    </row>
    <row r="2822" spans="5:5" x14ac:dyDescent="0.2">
      <c r="E2822" s="26"/>
    </row>
    <row r="2823" spans="5:5" x14ac:dyDescent="0.2">
      <c r="E2823" s="26"/>
    </row>
    <row r="2824" spans="5:5" x14ac:dyDescent="0.2">
      <c r="E2824" s="26"/>
    </row>
    <row r="2825" spans="5:5" x14ac:dyDescent="0.2">
      <c r="E2825" s="26"/>
    </row>
    <row r="2826" spans="5:5" x14ac:dyDescent="0.2">
      <c r="E2826" s="26"/>
    </row>
    <row r="2827" spans="5:5" x14ac:dyDescent="0.2">
      <c r="E2827" s="26"/>
    </row>
    <row r="2828" spans="5:5" x14ac:dyDescent="0.2">
      <c r="E2828" s="26"/>
    </row>
    <row r="2829" spans="5:5" x14ac:dyDescent="0.2">
      <c r="E2829" s="26"/>
    </row>
    <row r="2830" spans="5:5" x14ac:dyDescent="0.2">
      <c r="E2830" s="26"/>
    </row>
    <row r="2831" spans="5:5" x14ac:dyDescent="0.2">
      <c r="E2831" s="26"/>
    </row>
    <row r="2832" spans="5:5" x14ac:dyDescent="0.2">
      <c r="E2832" s="26"/>
    </row>
    <row r="2833" spans="5:5" x14ac:dyDescent="0.2">
      <c r="E2833" s="26"/>
    </row>
    <row r="2834" spans="5:5" x14ac:dyDescent="0.2">
      <c r="E2834" s="26"/>
    </row>
    <row r="2835" spans="5:5" x14ac:dyDescent="0.2">
      <c r="E2835" s="26"/>
    </row>
    <row r="2836" spans="5:5" x14ac:dyDescent="0.2">
      <c r="E2836" s="26"/>
    </row>
    <row r="2837" spans="5:5" x14ac:dyDescent="0.2">
      <c r="E2837" s="26"/>
    </row>
    <row r="2838" spans="5:5" x14ac:dyDescent="0.2">
      <c r="E2838" s="26"/>
    </row>
    <row r="2839" spans="5:5" x14ac:dyDescent="0.2">
      <c r="E2839" s="26"/>
    </row>
    <row r="2840" spans="5:5" x14ac:dyDescent="0.2">
      <c r="E2840" s="26"/>
    </row>
    <row r="2841" spans="5:5" x14ac:dyDescent="0.2">
      <c r="E2841" s="26"/>
    </row>
    <row r="2842" spans="5:5" x14ac:dyDescent="0.2">
      <c r="E2842" s="26"/>
    </row>
    <row r="2843" spans="5:5" x14ac:dyDescent="0.2">
      <c r="E2843" s="26"/>
    </row>
    <row r="2844" spans="5:5" x14ac:dyDescent="0.2">
      <c r="E2844" s="26"/>
    </row>
    <row r="2845" spans="5:5" x14ac:dyDescent="0.2">
      <c r="E2845" s="26"/>
    </row>
    <row r="2846" spans="5:5" x14ac:dyDescent="0.2">
      <c r="E2846" s="26"/>
    </row>
    <row r="2847" spans="5:5" x14ac:dyDescent="0.2">
      <c r="E2847" s="26"/>
    </row>
    <row r="2848" spans="5:5" x14ac:dyDescent="0.2">
      <c r="E2848" s="26"/>
    </row>
    <row r="2849" spans="5:5" x14ac:dyDescent="0.2">
      <c r="E2849" s="26"/>
    </row>
    <row r="2850" spans="5:5" x14ac:dyDescent="0.2">
      <c r="E2850" s="26"/>
    </row>
    <row r="2851" spans="5:5" x14ac:dyDescent="0.2">
      <c r="E2851" s="26"/>
    </row>
    <row r="2852" spans="5:5" x14ac:dyDescent="0.2">
      <c r="E2852" s="26"/>
    </row>
    <row r="2853" spans="5:5" x14ac:dyDescent="0.2">
      <c r="E2853" s="26"/>
    </row>
    <row r="2854" spans="5:5" x14ac:dyDescent="0.2">
      <c r="E2854" s="26"/>
    </row>
    <row r="2855" spans="5:5" x14ac:dyDescent="0.2">
      <c r="E2855" s="26"/>
    </row>
    <row r="2856" spans="5:5" x14ac:dyDescent="0.2">
      <c r="E2856" s="26"/>
    </row>
    <row r="2857" spans="5:5" x14ac:dyDescent="0.2">
      <c r="E2857" s="26"/>
    </row>
    <row r="2858" spans="5:5" x14ac:dyDescent="0.2">
      <c r="E2858" s="26"/>
    </row>
    <row r="2859" spans="5:5" x14ac:dyDescent="0.2">
      <c r="E2859" s="26"/>
    </row>
    <row r="2860" spans="5:5" x14ac:dyDescent="0.2">
      <c r="E2860" s="26"/>
    </row>
    <row r="2861" spans="5:5" x14ac:dyDescent="0.2">
      <c r="E2861" s="26"/>
    </row>
    <row r="2862" spans="5:5" x14ac:dyDescent="0.2">
      <c r="E2862" s="26"/>
    </row>
    <row r="2863" spans="5:5" x14ac:dyDescent="0.2">
      <c r="E2863" s="26"/>
    </row>
    <row r="2864" spans="5:5" x14ac:dyDescent="0.2">
      <c r="E2864" s="26"/>
    </row>
    <row r="2865" spans="5:5" x14ac:dyDescent="0.2">
      <c r="E2865" s="26"/>
    </row>
    <row r="2866" spans="5:5" x14ac:dyDescent="0.2">
      <c r="E2866" s="26"/>
    </row>
    <row r="2867" spans="5:5" x14ac:dyDescent="0.2">
      <c r="E2867" s="26"/>
    </row>
    <row r="2868" spans="5:5" x14ac:dyDescent="0.2">
      <c r="E2868" s="26"/>
    </row>
    <row r="2869" spans="5:5" x14ac:dyDescent="0.2">
      <c r="E2869" s="26"/>
    </row>
    <row r="2870" spans="5:5" x14ac:dyDescent="0.2">
      <c r="E2870" s="26"/>
    </row>
    <row r="2871" spans="5:5" x14ac:dyDescent="0.2">
      <c r="E2871" s="26"/>
    </row>
    <row r="2872" spans="5:5" x14ac:dyDescent="0.2">
      <c r="E2872" s="26"/>
    </row>
    <row r="2873" spans="5:5" x14ac:dyDescent="0.2">
      <c r="E2873" s="26"/>
    </row>
    <row r="2874" spans="5:5" x14ac:dyDescent="0.2">
      <c r="E2874" s="26"/>
    </row>
    <row r="2875" spans="5:5" x14ac:dyDescent="0.2">
      <c r="E2875" s="26"/>
    </row>
    <row r="2876" spans="5:5" x14ac:dyDescent="0.2">
      <c r="E2876" s="26"/>
    </row>
    <row r="2877" spans="5:5" x14ac:dyDescent="0.2">
      <c r="E2877" s="26"/>
    </row>
    <row r="2878" spans="5:5" x14ac:dyDescent="0.2">
      <c r="E2878" s="26"/>
    </row>
    <row r="2879" spans="5:5" x14ac:dyDescent="0.2">
      <c r="E2879" s="26"/>
    </row>
    <row r="2880" spans="5:5" x14ac:dyDescent="0.2">
      <c r="E2880" s="26"/>
    </row>
    <row r="2881" spans="5:5" x14ac:dyDescent="0.2">
      <c r="E2881" s="26"/>
    </row>
    <row r="2882" spans="5:5" x14ac:dyDescent="0.2">
      <c r="E2882" s="26"/>
    </row>
    <row r="2883" spans="5:5" x14ac:dyDescent="0.2">
      <c r="E2883" s="26"/>
    </row>
    <row r="2884" spans="5:5" x14ac:dyDescent="0.2">
      <c r="E2884" s="26"/>
    </row>
    <row r="2885" spans="5:5" x14ac:dyDescent="0.2">
      <c r="E2885" s="26"/>
    </row>
    <row r="2886" spans="5:5" x14ac:dyDescent="0.2">
      <c r="E2886" s="26"/>
    </row>
    <row r="2887" spans="5:5" x14ac:dyDescent="0.2">
      <c r="E2887" s="26"/>
    </row>
    <row r="2888" spans="5:5" x14ac:dyDescent="0.2">
      <c r="E2888" s="26"/>
    </row>
    <row r="2889" spans="5:5" x14ac:dyDescent="0.2">
      <c r="E2889" s="26"/>
    </row>
    <row r="2890" spans="5:5" x14ac:dyDescent="0.2">
      <c r="E2890" s="26"/>
    </row>
    <row r="2891" spans="5:5" x14ac:dyDescent="0.2">
      <c r="E2891" s="26"/>
    </row>
    <row r="2892" spans="5:5" x14ac:dyDescent="0.2">
      <c r="E2892" s="26"/>
    </row>
    <row r="2893" spans="5:5" x14ac:dyDescent="0.2">
      <c r="E2893" s="26"/>
    </row>
    <row r="2894" spans="5:5" x14ac:dyDescent="0.2">
      <c r="E2894" s="26"/>
    </row>
    <row r="2895" spans="5:5" x14ac:dyDescent="0.2">
      <c r="E2895" s="26"/>
    </row>
    <row r="2896" spans="5:5" x14ac:dyDescent="0.2">
      <c r="E2896" s="26"/>
    </row>
    <row r="2897" spans="5:5" x14ac:dyDescent="0.2">
      <c r="E2897" s="26"/>
    </row>
    <row r="2898" spans="5:5" x14ac:dyDescent="0.2">
      <c r="E2898" s="26"/>
    </row>
    <row r="2899" spans="5:5" x14ac:dyDescent="0.2">
      <c r="E2899" s="26"/>
    </row>
    <row r="2900" spans="5:5" x14ac:dyDescent="0.2">
      <c r="E2900" s="26"/>
    </row>
    <row r="2901" spans="5:5" x14ac:dyDescent="0.2">
      <c r="E2901" s="26"/>
    </row>
    <row r="2902" spans="5:5" x14ac:dyDescent="0.2">
      <c r="E2902" s="26"/>
    </row>
    <row r="2903" spans="5:5" x14ac:dyDescent="0.2">
      <c r="E2903" s="26"/>
    </row>
    <row r="2904" spans="5:5" x14ac:dyDescent="0.2">
      <c r="E2904" s="26"/>
    </row>
    <row r="2905" spans="5:5" x14ac:dyDescent="0.2">
      <c r="E2905" s="26"/>
    </row>
    <row r="2906" spans="5:5" x14ac:dyDescent="0.2">
      <c r="E2906" s="26"/>
    </row>
    <row r="2907" spans="5:5" x14ac:dyDescent="0.2">
      <c r="E2907" s="26"/>
    </row>
    <row r="2908" spans="5:5" x14ac:dyDescent="0.2">
      <c r="E2908" s="26"/>
    </row>
    <row r="2909" spans="5:5" x14ac:dyDescent="0.2">
      <c r="E2909" s="26"/>
    </row>
    <row r="2910" spans="5:5" x14ac:dyDescent="0.2">
      <c r="E2910" s="26"/>
    </row>
    <row r="2911" spans="5:5" x14ac:dyDescent="0.2">
      <c r="E2911" s="26"/>
    </row>
    <row r="2912" spans="5:5" x14ac:dyDescent="0.2">
      <c r="E2912" s="26"/>
    </row>
    <row r="2913" spans="5:5" x14ac:dyDescent="0.2">
      <c r="E2913" s="26"/>
    </row>
    <row r="2914" spans="5:5" x14ac:dyDescent="0.2">
      <c r="E2914" s="26"/>
    </row>
    <row r="2915" spans="5:5" x14ac:dyDescent="0.2">
      <c r="E2915" s="26"/>
    </row>
    <row r="2916" spans="5:5" x14ac:dyDescent="0.2">
      <c r="E2916" s="26"/>
    </row>
    <row r="2917" spans="5:5" x14ac:dyDescent="0.2">
      <c r="E2917" s="26"/>
    </row>
    <row r="2918" spans="5:5" x14ac:dyDescent="0.2">
      <c r="E2918" s="26"/>
    </row>
    <row r="2919" spans="5:5" x14ac:dyDescent="0.2">
      <c r="E2919" s="26"/>
    </row>
    <row r="2920" spans="5:5" x14ac:dyDescent="0.2">
      <c r="E2920" s="26"/>
    </row>
    <row r="2921" spans="5:5" x14ac:dyDescent="0.2">
      <c r="E2921" s="26"/>
    </row>
    <row r="2922" spans="5:5" x14ac:dyDescent="0.2">
      <c r="E2922" s="26"/>
    </row>
    <row r="2923" spans="5:5" x14ac:dyDescent="0.2">
      <c r="E2923" s="26"/>
    </row>
    <row r="2924" spans="5:5" x14ac:dyDescent="0.2">
      <c r="E2924" s="26"/>
    </row>
    <row r="2925" spans="5:5" x14ac:dyDescent="0.2">
      <c r="E2925" s="26"/>
    </row>
    <row r="2926" spans="5:5" x14ac:dyDescent="0.2">
      <c r="E2926" s="26"/>
    </row>
    <row r="2927" spans="5:5" x14ac:dyDescent="0.2">
      <c r="E2927" s="26"/>
    </row>
    <row r="2928" spans="5:5" x14ac:dyDescent="0.2">
      <c r="E2928" s="26"/>
    </row>
    <row r="2929" spans="5:5" x14ac:dyDescent="0.2">
      <c r="E2929" s="26"/>
    </row>
    <row r="2930" spans="5:5" x14ac:dyDescent="0.2">
      <c r="E2930" s="26"/>
    </row>
    <row r="2931" spans="5:5" x14ac:dyDescent="0.2">
      <c r="E2931" s="26"/>
    </row>
    <row r="2932" spans="5:5" x14ac:dyDescent="0.2">
      <c r="E2932" s="26"/>
    </row>
    <row r="2933" spans="5:5" x14ac:dyDescent="0.2">
      <c r="E2933" s="26"/>
    </row>
    <row r="2934" spans="5:5" x14ac:dyDescent="0.2">
      <c r="E2934" s="26"/>
    </row>
    <row r="2935" spans="5:5" x14ac:dyDescent="0.2">
      <c r="E2935" s="26"/>
    </row>
    <row r="2936" spans="5:5" x14ac:dyDescent="0.2">
      <c r="E2936" s="26"/>
    </row>
    <row r="2937" spans="5:5" x14ac:dyDescent="0.2">
      <c r="E2937" s="26"/>
    </row>
    <row r="2938" spans="5:5" x14ac:dyDescent="0.2">
      <c r="E2938" s="26"/>
    </row>
    <row r="2939" spans="5:5" x14ac:dyDescent="0.2">
      <c r="E2939" s="26"/>
    </row>
    <row r="2940" spans="5:5" x14ac:dyDescent="0.2">
      <c r="E2940" s="26"/>
    </row>
    <row r="2941" spans="5:5" x14ac:dyDescent="0.2">
      <c r="E2941" s="26"/>
    </row>
    <row r="2942" spans="5:5" x14ac:dyDescent="0.2">
      <c r="E2942" s="26"/>
    </row>
    <row r="2943" spans="5:5" x14ac:dyDescent="0.2">
      <c r="E2943" s="26"/>
    </row>
    <row r="2944" spans="5:5" x14ac:dyDescent="0.2">
      <c r="E2944" s="26"/>
    </row>
    <row r="2945" spans="5:5" x14ac:dyDescent="0.2">
      <c r="E2945" s="26"/>
    </row>
    <row r="2946" spans="5:5" x14ac:dyDescent="0.2">
      <c r="E2946" s="26"/>
    </row>
    <row r="2947" spans="5:5" x14ac:dyDescent="0.2">
      <c r="E2947" s="26"/>
    </row>
    <row r="2948" spans="5:5" x14ac:dyDescent="0.2">
      <c r="E2948" s="26"/>
    </row>
    <row r="2949" spans="5:5" x14ac:dyDescent="0.2">
      <c r="E2949" s="26"/>
    </row>
    <row r="2950" spans="5:5" x14ac:dyDescent="0.2">
      <c r="E2950" s="26"/>
    </row>
    <row r="2951" spans="5:5" x14ac:dyDescent="0.2">
      <c r="E2951" s="26"/>
    </row>
    <row r="2952" spans="5:5" x14ac:dyDescent="0.2">
      <c r="E2952" s="26"/>
    </row>
    <row r="2953" spans="5:5" x14ac:dyDescent="0.2">
      <c r="E2953" s="26"/>
    </row>
    <row r="2954" spans="5:5" x14ac:dyDescent="0.2">
      <c r="E2954" s="26"/>
    </row>
    <row r="2955" spans="5:5" x14ac:dyDescent="0.2">
      <c r="E2955" s="26"/>
    </row>
    <row r="2956" spans="5:5" x14ac:dyDescent="0.2">
      <c r="E2956" s="26"/>
    </row>
    <row r="2957" spans="5:5" x14ac:dyDescent="0.2">
      <c r="E2957" s="26"/>
    </row>
    <row r="2958" spans="5:5" x14ac:dyDescent="0.2">
      <c r="E2958" s="26"/>
    </row>
    <row r="2959" spans="5:5" x14ac:dyDescent="0.2">
      <c r="E2959" s="26"/>
    </row>
    <row r="2960" spans="5:5" x14ac:dyDescent="0.2">
      <c r="E2960" s="26"/>
    </row>
    <row r="2961" spans="5:5" x14ac:dyDescent="0.2">
      <c r="E2961" s="26"/>
    </row>
    <row r="2962" spans="5:5" x14ac:dyDescent="0.2">
      <c r="E2962" s="26"/>
    </row>
    <row r="2963" spans="5:5" x14ac:dyDescent="0.2">
      <c r="E2963" s="26"/>
    </row>
    <row r="2964" spans="5:5" x14ac:dyDescent="0.2">
      <c r="E2964" s="26"/>
    </row>
    <row r="2965" spans="5:5" x14ac:dyDescent="0.2">
      <c r="E2965" s="26"/>
    </row>
    <row r="2966" spans="5:5" x14ac:dyDescent="0.2">
      <c r="E2966" s="26"/>
    </row>
    <row r="2967" spans="5:5" x14ac:dyDescent="0.2">
      <c r="E2967" s="26"/>
    </row>
    <row r="2968" spans="5:5" x14ac:dyDescent="0.2">
      <c r="E2968" s="26"/>
    </row>
    <row r="2969" spans="5:5" x14ac:dyDescent="0.2">
      <c r="E2969" s="26"/>
    </row>
    <row r="2970" spans="5:5" x14ac:dyDescent="0.2">
      <c r="E2970" s="26"/>
    </row>
    <row r="2971" spans="5:5" x14ac:dyDescent="0.2">
      <c r="E2971" s="26"/>
    </row>
    <row r="2972" spans="5:5" x14ac:dyDescent="0.2">
      <c r="E2972" s="26"/>
    </row>
    <row r="2973" spans="5:5" x14ac:dyDescent="0.2">
      <c r="E2973" s="26"/>
    </row>
    <row r="2974" spans="5:5" x14ac:dyDescent="0.2">
      <c r="E2974" s="26"/>
    </row>
    <row r="2975" spans="5:5" x14ac:dyDescent="0.2">
      <c r="E2975" s="26"/>
    </row>
    <row r="2976" spans="5:5" x14ac:dyDescent="0.2">
      <c r="E2976" s="26"/>
    </row>
    <row r="2977" spans="5:5" x14ac:dyDescent="0.2">
      <c r="E2977" s="26"/>
    </row>
    <row r="2978" spans="5:5" x14ac:dyDescent="0.2">
      <c r="E2978" s="26"/>
    </row>
    <row r="2979" spans="5:5" x14ac:dyDescent="0.2">
      <c r="E2979" s="26"/>
    </row>
    <row r="2980" spans="5:5" x14ac:dyDescent="0.2">
      <c r="E2980" s="26"/>
    </row>
    <row r="2981" spans="5:5" x14ac:dyDescent="0.2">
      <c r="E2981" s="26"/>
    </row>
    <row r="2982" spans="5:5" x14ac:dyDescent="0.2">
      <c r="E2982" s="26"/>
    </row>
    <row r="2983" spans="5:5" x14ac:dyDescent="0.2">
      <c r="E2983" s="26"/>
    </row>
    <row r="2984" spans="5:5" x14ac:dyDescent="0.2">
      <c r="E2984" s="26"/>
    </row>
    <row r="2985" spans="5:5" x14ac:dyDescent="0.2">
      <c r="E2985" s="26"/>
    </row>
    <row r="2986" spans="5:5" x14ac:dyDescent="0.2">
      <c r="E2986" s="26"/>
    </row>
    <row r="2987" spans="5:5" x14ac:dyDescent="0.2">
      <c r="E2987" s="26"/>
    </row>
    <row r="2988" spans="5:5" x14ac:dyDescent="0.2">
      <c r="E2988" s="26"/>
    </row>
    <row r="2989" spans="5:5" x14ac:dyDescent="0.2">
      <c r="E2989" s="26"/>
    </row>
    <row r="2990" spans="5:5" x14ac:dyDescent="0.2">
      <c r="E2990" s="26"/>
    </row>
    <row r="2991" spans="5:5" x14ac:dyDescent="0.2">
      <c r="E2991" s="26"/>
    </row>
    <row r="2992" spans="5:5" x14ac:dyDescent="0.2">
      <c r="E2992" s="26"/>
    </row>
    <row r="2993" spans="5:5" x14ac:dyDescent="0.2">
      <c r="E2993" s="26"/>
    </row>
    <row r="2994" spans="5:5" x14ac:dyDescent="0.2">
      <c r="E2994" s="26"/>
    </row>
    <row r="2995" spans="5:5" x14ac:dyDescent="0.2">
      <c r="E2995" s="26"/>
    </row>
    <row r="2996" spans="5:5" x14ac:dyDescent="0.2">
      <c r="E2996" s="26"/>
    </row>
    <row r="2997" spans="5:5" x14ac:dyDescent="0.2">
      <c r="E2997" s="26"/>
    </row>
    <row r="2998" spans="5:5" x14ac:dyDescent="0.2">
      <c r="E2998" s="26"/>
    </row>
    <row r="2999" spans="5:5" x14ac:dyDescent="0.2">
      <c r="E2999" s="26"/>
    </row>
    <row r="3000" spans="5:5" x14ac:dyDescent="0.2">
      <c r="E3000" s="26"/>
    </row>
    <row r="3001" spans="5:5" x14ac:dyDescent="0.2">
      <c r="E3001" s="26"/>
    </row>
    <row r="3002" spans="5:5" x14ac:dyDescent="0.2">
      <c r="E3002" s="26"/>
    </row>
    <row r="3003" spans="5:5" x14ac:dyDescent="0.2">
      <c r="E3003" s="26"/>
    </row>
    <row r="3004" spans="5:5" x14ac:dyDescent="0.2">
      <c r="E3004" s="26"/>
    </row>
    <row r="3005" spans="5:5" x14ac:dyDescent="0.2">
      <c r="E3005" s="26"/>
    </row>
    <row r="3006" spans="5:5" x14ac:dyDescent="0.2">
      <c r="E3006" s="26"/>
    </row>
    <row r="3007" spans="5:5" x14ac:dyDescent="0.2">
      <c r="E3007" s="26"/>
    </row>
    <row r="3008" spans="5:5" x14ac:dyDescent="0.2">
      <c r="E3008" s="26"/>
    </row>
    <row r="3009" spans="5:5" x14ac:dyDescent="0.2">
      <c r="E3009" s="26"/>
    </row>
    <row r="3010" spans="5:5" x14ac:dyDescent="0.2">
      <c r="E3010" s="26"/>
    </row>
    <row r="3011" spans="5:5" x14ac:dyDescent="0.2">
      <c r="E3011" s="26"/>
    </row>
    <row r="3012" spans="5:5" x14ac:dyDescent="0.2">
      <c r="E3012" s="26"/>
    </row>
    <row r="3013" spans="5:5" x14ac:dyDescent="0.2">
      <c r="E3013" s="26"/>
    </row>
    <row r="3014" spans="5:5" x14ac:dyDescent="0.2">
      <c r="E3014" s="26"/>
    </row>
    <row r="3015" spans="5:5" x14ac:dyDescent="0.2">
      <c r="E3015" s="26"/>
    </row>
    <row r="3016" spans="5:5" x14ac:dyDescent="0.2">
      <c r="E3016" s="26"/>
    </row>
    <row r="3017" spans="5:5" x14ac:dyDescent="0.2">
      <c r="E3017" s="26"/>
    </row>
    <row r="3018" spans="5:5" x14ac:dyDescent="0.2">
      <c r="E3018" s="26"/>
    </row>
    <row r="3019" spans="5:5" x14ac:dyDescent="0.2">
      <c r="E3019" s="26"/>
    </row>
    <row r="3020" spans="5:5" x14ac:dyDescent="0.2">
      <c r="E3020" s="26"/>
    </row>
    <row r="3021" spans="5:5" x14ac:dyDescent="0.2">
      <c r="E3021" s="26"/>
    </row>
    <row r="3022" spans="5:5" x14ac:dyDescent="0.2">
      <c r="E3022" s="26"/>
    </row>
    <row r="3023" spans="5:5" x14ac:dyDescent="0.2">
      <c r="E3023" s="26"/>
    </row>
    <row r="3024" spans="5:5" x14ac:dyDescent="0.2">
      <c r="E3024" s="26"/>
    </row>
    <row r="3025" spans="5:5" x14ac:dyDescent="0.2">
      <c r="E3025" s="26"/>
    </row>
    <row r="3026" spans="5:5" x14ac:dyDescent="0.2">
      <c r="E3026" s="26"/>
    </row>
    <row r="3027" spans="5:5" x14ac:dyDescent="0.2">
      <c r="E3027" s="26"/>
    </row>
    <row r="3028" spans="5:5" x14ac:dyDescent="0.2">
      <c r="E3028" s="26"/>
    </row>
    <row r="3029" spans="5:5" x14ac:dyDescent="0.2">
      <c r="E3029" s="26"/>
    </row>
    <row r="3030" spans="5:5" x14ac:dyDescent="0.2">
      <c r="E3030" s="26"/>
    </row>
    <row r="3031" spans="5:5" x14ac:dyDescent="0.2">
      <c r="E3031" s="26"/>
    </row>
    <row r="3032" spans="5:5" x14ac:dyDescent="0.2">
      <c r="E3032" s="26"/>
    </row>
    <row r="3033" spans="5:5" x14ac:dyDescent="0.2">
      <c r="E3033" s="26"/>
    </row>
    <row r="3034" spans="5:5" x14ac:dyDescent="0.2">
      <c r="E3034" s="26"/>
    </row>
    <row r="3035" spans="5:5" x14ac:dyDescent="0.2">
      <c r="E3035" s="26"/>
    </row>
    <row r="3036" spans="5:5" x14ac:dyDescent="0.2">
      <c r="E3036" s="26"/>
    </row>
    <row r="3037" spans="5:5" x14ac:dyDescent="0.2">
      <c r="E3037" s="26"/>
    </row>
    <row r="3038" spans="5:5" x14ac:dyDescent="0.2">
      <c r="E3038" s="26"/>
    </row>
    <row r="3039" spans="5:5" x14ac:dyDescent="0.2">
      <c r="E3039" s="26"/>
    </row>
    <row r="3040" spans="5:5" x14ac:dyDescent="0.2">
      <c r="E3040" s="26"/>
    </row>
    <row r="3041" spans="5:5" x14ac:dyDescent="0.2">
      <c r="E3041" s="26"/>
    </row>
    <row r="3042" spans="5:5" x14ac:dyDescent="0.2">
      <c r="E3042" s="26"/>
    </row>
    <row r="3043" spans="5:5" x14ac:dyDescent="0.2">
      <c r="E3043" s="26"/>
    </row>
    <row r="3044" spans="5:5" x14ac:dyDescent="0.2">
      <c r="E3044" s="26"/>
    </row>
    <row r="3045" spans="5:5" x14ac:dyDescent="0.2">
      <c r="E3045" s="26"/>
    </row>
    <row r="3046" spans="5:5" x14ac:dyDescent="0.2">
      <c r="E3046" s="26"/>
    </row>
    <row r="3047" spans="5:5" x14ac:dyDescent="0.2">
      <c r="E3047" s="26"/>
    </row>
    <row r="3048" spans="5:5" x14ac:dyDescent="0.2">
      <c r="E3048" s="26"/>
    </row>
    <row r="3049" spans="5:5" x14ac:dyDescent="0.2">
      <c r="E3049" s="26"/>
    </row>
    <row r="3050" spans="5:5" x14ac:dyDescent="0.2">
      <c r="E3050" s="26"/>
    </row>
    <row r="3051" spans="5:5" x14ac:dyDescent="0.2">
      <c r="E3051" s="26"/>
    </row>
    <row r="3052" spans="5:5" x14ac:dyDescent="0.2">
      <c r="E3052" s="26"/>
    </row>
    <row r="3053" spans="5:5" x14ac:dyDescent="0.2">
      <c r="E3053" s="26"/>
    </row>
    <row r="3054" spans="5:5" x14ac:dyDescent="0.2">
      <c r="E3054" s="26"/>
    </row>
    <row r="3055" spans="5:5" x14ac:dyDescent="0.2">
      <c r="E3055" s="26"/>
    </row>
    <row r="3056" spans="5:5" x14ac:dyDescent="0.2">
      <c r="E3056" s="26"/>
    </row>
    <row r="3057" spans="5:5" x14ac:dyDescent="0.2">
      <c r="E3057" s="26"/>
    </row>
    <row r="3058" spans="5:5" x14ac:dyDescent="0.2">
      <c r="E3058" s="26"/>
    </row>
    <row r="3059" spans="5:5" x14ac:dyDescent="0.2">
      <c r="E3059" s="26"/>
    </row>
    <row r="3060" spans="5:5" x14ac:dyDescent="0.2">
      <c r="E3060" s="26"/>
    </row>
    <row r="3061" spans="5:5" x14ac:dyDescent="0.2">
      <c r="E3061" s="26"/>
    </row>
    <row r="3062" spans="5:5" x14ac:dyDescent="0.2">
      <c r="E3062" s="26"/>
    </row>
    <row r="3063" spans="5:5" x14ac:dyDescent="0.2">
      <c r="E3063" s="26"/>
    </row>
    <row r="3064" spans="5:5" x14ac:dyDescent="0.2">
      <c r="E3064" s="26"/>
    </row>
    <row r="3065" spans="5:5" x14ac:dyDescent="0.2">
      <c r="E3065" s="26"/>
    </row>
    <row r="3066" spans="5:5" x14ac:dyDescent="0.2">
      <c r="E3066" s="26"/>
    </row>
    <row r="3067" spans="5:5" x14ac:dyDescent="0.2">
      <c r="E3067" s="26"/>
    </row>
    <row r="3068" spans="5:5" x14ac:dyDescent="0.2">
      <c r="E3068" s="26"/>
    </row>
    <row r="3069" spans="5:5" x14ac:dyDescent="0.2">
      <c r="E3069" s="26"/>
    </row>
    <row r="3070" spans="5:5" x14ac:dyDescent="0.2">
      <c r="E3070" s="26"/>
    </row>
    <row r="3071" spans="5:5" x14ac:dyDescent="0.2">
      <c r="E3071" s="26"/>
    </row>
    <row r="3072" spans="5:5" x14ac:dyDescent="0.2">
      <c r="E3072" s="26"/>
    </row>
    <row r="3073" spans="5:5" x14ac:dyDescent="0.2">
      <c r="E3073" s="26"/>
    </row>
    <row r="3074" spans="5:5" x14ac:dyDescent="0.2">
      <c r="E3074" s="26"/>
    </row>
    <row r="3075" spans="5:5" x14ac:dyDescent="0.2">
      <c r="E3075" s="26"/>
    </row>
    <row r="3076" spans="5:5" x14ac:dyDescent="0.2">
      <c r="E3076" s="26"/>
    </row>
    <row r="3077" spans="5:5" x14ac:dyDescent="0.2">
      <c r="E3077" s="26"/>
    </row>
    <row r="3078" spans="5:5" x14ac:dyDescent="0.2">
      <c r="E3078" s="26"/>
    </row>
    <row r="3079" spans="5:5" x14ac:dyDescent="0.2">
      <c r="E3079" s="26"/>
    </row>
    <row r="3080" spans="5:5" x14ac:dyDescent="0.2">
      <c r="E3080" s="26"/>
    </row>
    <row r="3081" spans="5:5" x14ac:dyDescent="0.2">
      <c r="E3081" s="26"/>
    </row>
    <row r="3082" spans="5:5" x14ac:dyDescent="0.2">
      <c r="E3082" s="26"/>
    </row>
    <row r="3083" spans="5:5" x14ac:dyDescent="0.2">
      <c r="E3083" s="26"/>
    </row>
    <row r="3084" spans="5:5" x14ac:dyDescent="0.2">
      <c r="E3084" s="26"/>
    </row>
    <row r="3085" spans="5:5" x14ac:dyDescent="0.2">
      <c r="E3085" s="26"/>
    </row>
    <row r="3086" spans="5:5" x14ac:dyDescent="0.2">
      <c r="E3086" s="26"/>
    </row>
    <row r="3087" spans="5:5" x14ac:dyDescent="0.2">
      <c r="E3087" s="26"/>
    </row>
    <row r="3088" spans="5:5" x14ac:dyDescent="0.2">
      <c r="E3088" s="26"/>
    </row>
    <row r="3089" spans="5:5" x14ac:dyDescent="0.2">
      <c r="E3089" s="26"/>
    </row>
    <row r="3090" spans="5:5" x14ac:dyDescent="0.2">
      <c r="E3090" s="26"/>
    </row>
    <row r="3091" spans="5:5" x14ac:dyDescent="0.2">
      <c r="E3091" s="26"/>
    </row>
    <row r="3092" spans="5:5" x14ac:dyDescent="0.2">
      <c r="E3092" s="26"/>
    </row>
    <row r="3093" spans="5:5" x14ac:dyDescent="0.2">
      <c r="E3093" s="26"/>
    </row>
    <row r="3094" spans="5:5" x14ac:dyDescent="0.2">
      <c r="E3094" s="26"/>
    </row>
    <row r="3095" spans="5:5" x14ac:dyDescent="0.2">
      <c r="E3095" s="26"/>
    </row>
    <row r="3096" spans="5:5" x14ac:dyDescent="0.2">
      <c r="E3096" s="26"/>
    </row>
    <row r="3097" spans="5:5" x14ac:dyDescent="0.2">
      <c r="E3097" s="26"/>
    </row>
    <row r="3098" spans="5:5" x14ac:dyDescent="0.2">
      <c r="E3098" s="26"/>
    </row>
    <row r="3099" spans="5:5" x14ac:dyDescent="0.2">
      <c r="E3099" s="26"/>
    </row>
    <row r="3100" spans="5:5" x14ac:dyDescent="0.2">
      <c r="E3100" s="26"/>
    </row>
    <row r="3101" spans="5:5" x14ac:dyDescent="0.2">
      <c r="E3101" s="26"/>
    </row>
    <row r="3102" spans="5:5" x14ac:dyDescent="0.2">
      <c r="E3102" s="26"/>
    </row>
    <row r="3103" spans="5:5" x14ac:dyDescent="0.2">
      <c r="E3103" s="26"/>
    </row>
    <row r="3104" spans="5:5" x14ac:dyDescent="0.2">
      <c r="E3104" s="26"/>
    </row>
    <row r="3105" spans="5:5" x14ac:dyDescent="0.2">
      <c r="E3105" s="26"/>
    </row>
    <row r="3106" spans="5:5" x14ac:dyDescent="0.2">
      <c r="E3106" s="26"/>
    </row>
    <row r="3107" spans="5:5" x14ac:dyDescent="0.2">
      <c r="E3107" s="26"/>
    </row>
    <row r="3108" spans="5:5" x14ac:dyDescent="0.2">
      <c r="E3108" s="26"/>
    </row>
    <row r="3109" spans="5:5" x14ac:dyDescent="0.2">
      <c r="E3109" s="26"/>
    </row>
    <row r="3110" spans="5:5" x14ac:dyDescent="0.2">
      <c r="E3110" s="26"/>
    </row>
    <row r="3111" spans="5:5" x14ac:dyDescent="0.2">
      <c r="E3111" s="26"/>
    </row>
    <row r="3112" spans="5:5" x14ac:dyDescent="0.2">
      <c r="E3112" s="26"/>
    </row>
    <row r="3113" spans="5:5" x14ac:dyDescent="0.2">
      <c r="E3113" s="26"/>
    </row>
    <row r="3114" spans="5:5" x14ac:dyDescent="0.2">
      <c r="E3114" s="26"/>
    </row>
    <row r="3115" spans="5:5" x14ac:dyDescent="0.2">
      <c r="E3115" s="26"/>
    </row>
    <row r="3116" spans="5:5" x14ac:dyDescent="0.2">
      <c r="E3116" s="26"/>
    </row>
    <row r="3117" spans="5:5" x14ac:dyDescent="0.2">
      <c r="E3117" s="26"/>
    </row>
    <row r="3118" spans="5:5" x14ac:dyDescent="0.2">
      <c r="E3118" s="26"/>
    </row>
    <row r="3119" spans="5:5" x14ac:dyDescent="0.2">
      <c r="E3119" s="26"/>
    </row>
    <row r="3120" spans="5:5" x14ac:dyDescent="0.2">
      <c r="E3120" s="26"/>
    </row>
    <row r="3121" spans="5:5" x14ac:dyDescent="0.2">
      <c r="E3121" s="26"/>
    </row>
    <row r="3122" spans="5:5" x14ac:dyDescent="0.2">
      <c r="E3122" s="26"/>
    </row>
    <row r="3123" spans="5:5" x14ac:dyDescent="0.2">
      <c r="E3123" s="26"/>
    </row>
    <row r="3124" spans="5:5" x14ac:dyDescent="0.2">
      <c r="E3124" s="26"/>
    </row>
    <row r="3125" spans="5:5" x14ac:dyDescent="0.2">
      <c r="E3125" s="26"/>
    </row>
    <row r="3126" spans="5:5" x14ac:dyDescent="0.2">
      <c r="E3126" s="26"/>
    </row>
    <row r="3127" spans="5:5" x14ac:dyDescent="0.2">
      <c r="E3127" s="26"/>
    </row>
    <row r="3128" spans="5:5" x14ac:dyDescent="0.2">
      <c r="E3128" s="26"/>
    </row>
    <row r="3129" spans="5:5" x14ac:dyDescent="0.2">
      <c r="E3129" s="26"/>
    </row>
    <row r="3130" spans="5:5" x14ac:dyDescent="0.2">
      <c r="E3130" s="26"/>
    </row>
    <row r="3131" spans="5:5" x14ac:dyDescent="0.2">
      <c r="E3131" s="26"/>
    </row>
    <row r="3132" spans="5:5" x14ac:dyDescent="0.2">
      <c r="E3132" s="26"/>
    </row>
    <row r="3133" spans="5:5" x14ac:dyDescent="0.2">
      <c r="E3133" s="26"/>
    </row>
    <row r="3134" spans="5:5" x14ac:dyDescent="0.2">
      <c r="E3134" s="26"/>
    </row>
    <row r="3135" spans="5:5" x14ac:dyDescent="0.2">
      <c r="E3135" s="26"/>
    </row>
    <row r="3136" spans="5:5" x14ac:dyDescent="0.2">
      <c r="E3136" s="26"/>
    </row>
    <row r="3137" spans="5:5" x14ac:dyDescent="0.2">
      <c r="E3137" s="26"/>
    </row>
    <row r="3138" spans="5:5" x14ac:dyDescent="0.2">
      <c r="E3138" s="26"/>
    </row>
  </sheetData>
  <mergeCells count="4">
    <mergeCell ref="T118:W118"/>
    <mergeCell ref="Y118:AB118"/>
    <mergeCell ref="T119:W119"/>
    <mergeCell ref="Y119:AB1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69"/>
  <sheetViews>
    <sheetView topLeftCell="A250" workbookViewId="0">
      <selection activeCell="A296" sqref="A296"/>
    </sheetView>
  </sheetViews>
  <sheetFormatPr defaultRowHeight="11.25" x14ac:dyDescent="0.2"/>
  <cols>
    <col min="1" max="1" width="9.140625" style="4"/>
    <col min="2" max="2" width="11.28515625" style="11" customWidth="1"/>
    <col min="3" max="3" width="9.140625" style="25"/>
    <col min="4" max="4" width="9.140625" style="4"/>
    <col min="5" max="5" width="19.140625" style="4" customWidth="1"/>
    <col min="6" max="7" width="9.140625" style="4"/>
    <col min="8" max="8" width="9.140625" style="25"/>
    <col min="9" max="16384" width="9.140625" style="4"/>
  </cols>
  <sheetData>
    <row r="1" spans="1:10" x14ac:dyDescent="0.2">
      <c r="A1" s="1" t="s">
        <v>0</v>
      </c>
      <c r="B1" s="2"/>
      <c r="C1" s="3">
        <f>SUM(C4:C234)</f>
        <v>35386.101725000044</v>
      </c>
      <c r="D1" s="3">
        <f>SUM(D4:D234)</f>
        <v>1563.6517249999995</v>
      </c>
      <c r="H1" s="5">
        <f ca="1">TODAY()</f>
        <v>42405</v>
      </c>
      <c r="I1" s="5"/>
      <c r="J1" s="5"/>
    </row>
    <row r="2" spans="1:10" s="8" customFormat="1" x14ac:dyDescent="0.2">
      <c r="A2" s="1" t="s">
        <v>1</v>
      </c>
      <c r="B2" s="6" t="s">
        <v>2</v>
      </c>
      <c r="C2" s="7" t="s">
        <v>3</v>
      </c>
      <c r="D2" s="6" t="s">
        <v>4</v>
      </c>
      <c r="E2" s="6" t="s">
        <v>5</v>
      </c>
      <c r="H2" s="9"/>
    </row>
    <row r="3" spans="1:10" s="8" customFormat="1" x14ac:dyDescent="0.2">
      <c r="A3" s="10">
        <v>14649</v>
      </c>
      <c r="B3" s="11">
        <v>41913</v>
      </c>
      <c r="C3" s="12">
        <v>18</v>
      </c>
      <c r="D3" s="12"/>
      <c r="E3" s="13" t="s">
        <v>71</v>
      </c>
      <c r="F3" s="12"/>
      <c r="G3" s="12"/>
      <c r="H3" s="9"/>
    </row>
    <row r="4" spans="1:10" x14ac:dyDescent="0.2">
      <c r="A4" s="10">
        <v>14650</v>
      </c>
      <c r="B4" s="11">
        <v>41913</v>
      </c>
      <c r="C4" s="12">
        <v>4178</v>
      </c>
      <c r="D4" s="12"/>
      <c r="E4" s="15" t="s">
        <v>72</v>
      </c>
      <c r="H4" s="10"/>
    </row>
    <row r="5" spans="1:10" x14ac:dyDescent="0.2">
      <c r="A5" s="10">
        <v>14651</v>
      </c>
      <c r="B5" s="11">
        <v>41913</v>
      </c>
      <c r="C5" s="12">
        <v>4214</v>
      </c>
      <c r="D5" s="12"/>
      <c r="E5" s="15" t="s">
        <v>72</v>
      </c>
      <c r="F5" s="21"/>
      <c r="G5" s="22"/>
      <c r="H5" s="12"/>
    </row>
    <row r="6" spans="1:10" x14ac:dyDescent="0.2">
      <c r="A6" s="10">
        <v>14652</v>
      </c>
      <c r="B6" s="11">
        <v>41913</v>
      </c>
      <c r="C6" s="12">
        <v>3011</v>
      </c>
      <c r="D6" s="12"/>
      <c r="E6" s="15" t="s">
        <v>72</v>
      </c>
      <c r="H6" s="12"/>
    </row>
    <row r="7" spans="1:10" x14ac:dyDescent="0.2">
      <c r="A7" s="10">
        <v>14653</v>
      </c>
      <c r="B7" s="11">
        <v>41913</v>
      </c>
      <c r="C7" s="12">
        <v>1064</v>
      </c>
      <c r="D7" s="12"/>
      <c r="E7" s="15" t="s">
        <v>72</v>
      </c>
      <c r="H7" s="10"/>
    </row>
    <row r="8" spans="1:10" x14ac:dyDescent="0.2">
      <c r="A8" s="10">
        <v>14654</v>
      </c>
      <c r="B8" s="11">
        <v>41913</v>
      </c>
      <c r="C8" s="2">
        <v>156</v>
      </c>
      <c r="D8" s="4">
        <v>11.83</v>
      </c>
      <c r="E8" s="41" t="s">
        <v>11</v>
      </c>
      <c r="H8" s="10"/>
    </row>
    <row r="9" spans="1:10" x14ac:dyDescent="0.2">
      <c r="A9" s="10">
        <v>14655</v>
      </c>
      <c r="B9" s="11">
        <v>41913</v>
      </c>
      <c r="C9" s="25">
        <v>15</v>
      </c>
      <c r="D9" s="4">
        <v>1.1399999999999999</v>
      </c>
      <c r="E9" s="26" t="s">
        <v>11</v>
      </c>
      <c r="H9" s="12"/>
    </row>
    <row r="10" spans="1:10" x14ac:dyDescent="0.2">
      <c r="A10" s="10">
        <v>14656</v>
      </c>
      <c r="B10" s="11">
        <v>41913</v>
      </c>
      <c r="C10" s="25">
        <v>38.700000000000003</v>
      </c>
      <c r="D10" s="4">
        <v>2.95</v>
      </c>
      <c r="E10" s="26"/>
      <c r="H10" s="12"/>
    </row>
    <row r="11" spans="1:10" x14ac:dyDescent="0.2">
      <c r="A11" s="10">
        <v>14657</v>
      </c>
      <c r="B11" s="11">
        <v>41913</v>
      </c>
      <c r="C11" s="25">
        <v>32.479999999999997</v>
      </c>
      <c r="D11" s="4">
        <v>2.48</v>
      </c>
      <c r="E11" s="26"/>
      <c r="H11" s="10"/>
    </row>
    <row r="12" spans="1:10" x14ac:dyDescent="0.2">
      <c r="A12" s="10">
        <v>14658</v>
      </c>
      <c r="B12" s="11">
        <v>41913</v>
      </c>
      <c r="C12" s="25">
        <v>3.79</v>
      </c>
      <c r="D12" s="4">
        <v>0.28999999999999998</v>
      </c>
      <c r="E12" s="26"/>
      <c r="H12" s="12"/>
    </row>
    <row r="13" spans="1:10" x14ac:dyDescent="0.2">
      <c r="A13" s="10">
        <v>14659</v>
      </c>
      <c r="B13" s="11">
        <v>41913</v>
      </c>
      <c r="C13" s="25">
        <v>15</v>
      </c>
      <c r="D13" s="4">
        <v>1.1399999999999999</v>
      </c>
      <c r="E13" s="26"/>
      <c r="H13" s="12"/>
    </row>
    <row r="14" spans="1:10" x14ac:dyDescent="0.2">
      <c r="A14" s="10">
        <v>14660</v>
      </c>
      <c r="B14" s="11">
        <v>41913</v>
      </c>
      <c r="C14" s="25">
        <v>10</v>
      </c>
      <c r="D14" s="4">
        <v>0.76</v>
      </c>
      <c r="E14" s="26"/>
      <c r="H14" s="12"/>
    </row>
    <row r="15" spans="1:10" x14ac:dyDescent="0.2">
      <c r="A15" s="10">
        <v>14661</v>
      </c>
      <c r="B15" s="11">
        <v>41913</v>
      </c>
      <c r="C15" s="25">
        <v>74.69</v>
      </c>
      <c r="D15" s="4">
        <v>5.69</v>
      </c>
      <c r="E15" s="26"/>
      <c r="H15" s="12"/>
    </row>
    <row r="16" spans="1:10" x14ac:dyDescent="0.2">
      <c r="A16" s="10">
        <v>14662</v>
      </c>
      <c r="B16" s="11">
        <v>41913</v>
      </c>
      <c r="C16" s="25">
        <v>27</v>
      </c>
      <c r="D16" s="4">
        <v>2.06</v>
      </c>
      <c r="E16" s="26"/>
      <c r="H16" s="12"/>
    </row>
    <row r="17" spans="1:9" x14ac:dyDescent="0.2">
      <c r="A17" s="10">
        <v>14663</v>
      </c>
      <c r="B17" s="11">
        <v>41913</v>
      </c>
      <c r="C17" s="25">
        <v>19.489999999999998</v>
      </c>
      <c r="D17" s="4">
        <v>1.49</v>
      </c>
      <c r="E17" s="26"/>
      <c r="H17" s="12"/>
    </row>
    <row r="18" spans="1:9" x14ac:dyDescent="0.2">
      <c r="A18" s="10">
        <v>14664</v>
      </c>
      <c r="B18" s="11">
        <v>41913</v>
      </c>
      <c r="C18" s="25">
        <v>102.84</v>
      </c>
      <c r="D18" s="4">
        <v>7.84</v>
      </c>
      <c r="E18" s="26"/>
    </row>
    <row r="19" spans="1:9" x14ac:dyDescent="0.2">
      <c r="A19" s="10">
        <v>14665</v>
      </c>
      <c r="B19" s="11">
        <v>41913</v>
      </c>
      <c r="C19" s="25">
        <v>248.98</v>
      </c>
      <c r="D19" s="4">
        <v>18.98</v>
      </c>
      <c r="E19" s="26" t="s">
        <v>11</v>
      </c>
    </row>
    <row r="20" spans="1:9" x14ac:dyDescent="0.2">
      <c r="A20" s="10">
        <v>14666</v>
      </c>
      <c r="B20" s="11">
        <v>41913</v>
      </c>
      <c r="C20" s="25">
        <v>177.53</v>
      </c>
      <c r="D20" s="4">
        <v>13.53</v>
      </c>
      <c r="E20" s="26" t="s">
        <v>73</v>
      </c>
    </row>
    <row r="21" spans="1:9" x14ac:dyDescent="0.2">
      <c r="A21" s="10">
        <v>14667</v>
      </c>
      <c r="B21" s="11">
        <v>41913</v>
      </c>
      <c r="C21" s="25">
        <v>164.54</v>
      </c>
      <c r="D21" s="4">
        <v>12.54</v>
      </c>
      <c r="E21" s="26" t="s">
        <v>74</v>
      </c>
    </row>
    <row r="22" spans="1:9" x14ac:dyDescent="0.2">
      <c r="A22" s="10">
        <v>14668</v>
      </c>
      <c r="B22" s="11">
        <v>41913</v>
      </c>
      <c r="C22" s="25">
        <v>108.25</v>
      </c>
      <c r="D22" s="4">
        <v>8.25</v>
      </c>
      <c r="E22" s="26" t="s">
        <v>75</v>
      </c>
    </row>
    <row r="23" spans="1:9" x14ac:dyDescent="0.2">
      <c r="A23" s="10">
        <v>14669</v>
      </c>
      <c r="B23" s="11">
        <v>41913</v>
      </c>
      <c r="C23" s="25">
        <v>20</v>
      </c>
      <c r="D23" s="4">
        <v>1.52</v>
      </c>
      <c r="E23" s="26"/>
    </row>
    <row r="24" spans="1:9" x14ac:dyDescent="0.2">
      <c r="A24" s="10">
        <v>14670</v>
      </c>
      <c r="B24" s="11">
        <v>41913</v>
      </c>
      <c r="C24" s="12">
        <v>83.35</v>
      </c>
      <c r="D24" s="12">
        <v>6.35</v>
      </c>
      <c r="E24" s="17"/>
      <c r="H24" s="10"/>
      <c r="I24" s="10"/>
    </row>
    <row r="25" spans="1:9" x14ac:dyDescent="0.2">
      <c r="A25" s="10">
        <v>14671</v>
      </c>
      <c r="B25" s="11">
        <v>41913</v>
      </c>
      <c r="C25" s="12">
        <v>193.01</v>
      </c>
      <c r="D25" s="12">
        <v>39.39</v>
      </c>
      <c r="E25" s="17"/>
      <c r="F25" s="33">
        <f>+C8+C9+C19+124.54+122.33</f>
        <v>666.85</v>
      </c>
      <c r="G25" s="34">
        <v>657.73</v>
      </c>
      <c r="H25" s="10"/>
      <c r="I25" s="10"/>
    </row>
    <row r="26" spans="1:9" x14ac:dyDescent="0.2">
      <c r="A26" s="10">
        <v>14672</v>
      </c>
      <c r="B26" s="11">
        <v>41914</v>
      </c>
      <c r="C26" s="12">
        <v>146.13999999999999</v>
      </c>
      <c r="D26" s="12">
        <v>11.14</v>
      </c>
      <c r="E26" s="15" t="s">
        <v>13</v>
      </c>
      <c r="H26" s="12"/>
      <c r="I26" s="10"/>
    </row>
    <row r="27" spans="1:9" x14ac:dyDescent="0.2">
      <c r="A27" s="10">
        <v>14673</v>
      </c>
      <c r="B27" s="11">
        <v>41914</v>
      </c>
      <c r="C27" s="12">
        <v>41.03</v>
      </c>
      <c r="D27" s="12">
        <v>3.13</v>
      </c>
      <c r="E27" s="15" t="s">
        <v>11</v>
      </c>
      <c r="H27" s="12"/>
      <c r="I27" s="10"/>
    </row>
    <row r="28" spans="1:9" x14ac:dyDescent="0.2">
      <c r="A28" s="10">
        <v>14674</v>
      </c>
      <c r="B28" s="11">
        <v>41914</v>
      </c>
      <c r="C28" s="12">
        <v>17.27</v>
      </c>
      <c r="D28" s="12">
        <v>1.32</v>
      </c>
      <c r="E28" s="15" t="s">
        <v>13</v>
      </c>
      <c r="H28" s="10"/>
      <c r="I28" s="10"/>
    </row>
    <row r="29" spans="1:9" x14ac:dyDescent="0.2">
      <c r="A29" s="10">
        <v>14675</v>
      </c>
      <c r="B29" s="11">
        <v>41914</v>
      </c>
      <c r="C29" s="12">
        <v>18</v>
      </c>
      <c r="D29" s="12">
        <v>1.38</v>
      </c>
      <c r="E29" s="15" t="s">
        <v>11</v>
      </c>
      <c r="H29" s="10"/>
      <c r="I29" s="10"/>
    </row>
    <row r="30" spans="1:9" x14ac:dyDescent="0.2">
      <c r="A30" s="10">
        <v>14676</v>
      </c>
      <c r="B30" s="11">
        <v>41914</v>
      </c>
      <c r="C30" s="12">
        <v>56.29</v>
      </c>
      <c r="D30" s="12">
        <v>4.29</v>
      </c>
      <c r="E30" s="15" t="s">
        <v>11</v>
      </c>
      <c r="F30" s="21"/>
      <c r="G30" s="22"/>
      <c r="H30" s="10"/>
      <c r="I30" s="10"/>
    </row>
    <row r="31" spans="1:9" x14ac:dyDescent="0.2">
      <c r="A31" s="10">
        <v>14677</v>
      </c>
      <c r="B31" s="11">
        <v>41914</v>
      </c>
      <c r="C31" s="12">
        <v>93.1</v>
      </c>
      <c r="D31" s="12">
        <v>7.1</v>
      </c>
      <c r="E31" s="15" t="s">
        <v>11</v>
      </c>
      <c r="H31" s="10"/>
      <c r="I31" s="10"/>
    </row>
    <row r="32" spans="1:9" x14ac:dyDescent="0.2">
      <c r="A32" s="10">
        <v>14678</v>
      </c>
      <c r="B32" s="11">
        <v>41914</v>
      </c>
      <c r="C32" s="12">
        <v>39.78</v>
      </c>
      <c r="D32" s="12">
        <v>3.03</v>
      </c>
      <c r="E32" s="17"/>
      <c r="F32" s="18"/>
      <c r="G32" s="19"/>
      <c r="H32" s="12"/>
      <c r="I32" s="10"/>
    </row>
    <row r="33" spans="1:9" x14ac:dyDescent="0.2">
      <c r="A33" s="10">
        <v>14679</v>
      </c>
      <c r="B33" s="11">
        <v>41914</v>
      </c>
      <c r="C33" s="12">
        <v>22.73</v>
      </c>
      <c r="D33" s="12">
        <v>1.73</v>
      </c>
      <c r="E33" s="15" t="s">
        <v>23</v>
      </c>
      <c r="F33" s="21"/>
      <c r="G33" s="22"/>
      <c r="H33" s="10"/>
      <c r="I33" s="10"/>
    </row>
    <row r="34" spans="1:9" x14ac:dyDescent="0.2">
      <c r="A34" s="10">
        <v>14680</v>
      </c>
      <c r="B34" s="11">
        <v>41914</v>
      </c>
      <c r="C34" s="12">
        <v>8.61</v>
      </c>
      <c r="D34" s="12">
        <v>0.66</v>
      </c>
      <c r="E34" s="17"/>
      <c r="H34" s="12"/>
      <c r="I34" s="10"/>
    </row>
    <row r="35" spans="1:9" x14ac:dyDescent="0.2">
      <c r="A35" s="10">
        <v>14681</v>
      </c>
      <c r="B35" s="11">
        <v>41914</v>
      </c>
      <c r="C35" s="12">
        <v>28.04</v>
      </c>
      <c r="D35" s="12">
        <v>2.14</v>
      </c>
      <c r="E35" s="17"/>
      <c r="F35" s="18"/>
      <c r="G35" s="19"/>
      <c r="H35" s="12"/>
      <c r="I35" s="10"/>
    </row>
    <row r="36" spans="1:9" x14ac:dyDescent="0.2">
      <c r="A36" s="10">
        <v>14682</v>
      </c>
      <c r="B36" s="11">
        <v>41914</v>
      </c>
      <c r="C36" s="12">
        <v>15.1</v>
      </c>
      <c r="D36" s="12">
        <v>1.1499999999999999</v>
      </c>
      <c r="E36" s="15" t="s">
        <v>11</v>
      </c>
      <c r="H36" s="10"/>
      <c r="I36" s="10"/>
    </row>
    <row r="37" spans="1:9" x14ac:dyDescent="0.2">
      <c r="A37" s="10">
        <v>14683</v>
      </c>
      <c r="B37" s="11">
        <v>41914</v>
      </c>
      <c r="C37" s="12">
        <v>205.68</v>
      </c>
      <c r="D37" s="12">
        <v>15.68</v>
      </c>
      <c r="E37" s="17"/>
      <c r="F37" s="33">
        <f>+C26+C27+C28+C29+C30+C31+C33+C36+92.15</f>
        <v>501.81000000000006</v>
      </c>
      <c r="G37" s="34">
        <v>494.21</v>
      </c>
      <c r="H37" s="12"/>
      <c r="I37" s="10"/>
    </row>
    <row r="38" spans="1:9" x14ac:dyDescent="0.2">
      <c r="A38" s="10">
        <v>14684</v>
      </c>
      <c r="B38" s="11">
        <v>41915</v>
      </c>
      <c r="C38" s="12">
        <v>347.48</v>
      </c>
      <c r="D38" s="12">
        <v>26.48</v>
      </c>
      <c r="E38" s="15" t="s">
        <v>11</v>
      </c>
      <c r="H38" s="10"/>
      <c r="I38" s="10"/>
    </row>
    <row r="39" spans="1:9" x14ac:dyDescent="0.2">
      <c r="A39" s="10">
        <v>14685</v>
      </c>
      <c r="B39" s="11">
        <v>41915</v>
      </c>
      <c r="C39" s="12">
        <v>182.99662499999999</v>
      </c>
      <c r="D39" s="12">
        <v>13.946624999999999</v>
      </c>
      <c r="E39" s="17"/>
      <c r="F39" s="18"/>
      <c r="G39" s="19"/>
      <c r="H39" s="12"/>
      <c r="I39" s="10"/>
    </row>
    <row r="40" spans="1:9" x14ac:dyDescent="0.2">
      <c r="A40" s="10">
        <v>14686</v>
      </c>
      <c r="B40" s="11">
        <v>41915</v>
      </c>
      <c r="C40" s="12">
        <v>70.36</v>
      </c>
      <c r="D40" s="12">
        <v>5.36</v>
      </c>
      <c r="E40" s="13" t="s">
        <v>76</v>
      </c>
      <c r="H40" s="12"/>
      <c r="I40" s="10"/>
    </row>
    <row r="41" spans="1:9" x14ac:dyDescent="0.2">
      <c r="A41" s="10">
        <v>14687</v>
      </c>
      <c r="B41" s="11">
        <v>41915</v>
      </c>
      <c r="C41" s="12">
        <v>109</v>
      </c>
      <c r="D41" s="12"/>
      <c r="E41" s="13" t="s">
        <v>77</v>
      </c>
      <c r="H41" s="12"/>
      <c r="I41" s="10"/>
    </row>
    <row r="42" spans="1:9" x14ac:dyDescent="0.2">
      <c r="A42" s="10">
        <v>14688</v>
      </c>
      <c r="B42" s="11">
        <v>41915</v>
      </c>
      <c r="C42" s="12">
        <v>86</v>
      </c>
      <c r="D42" s="12"/>
      <c r="E42" s="13" t="s">
        <v>77</v>
      </c>
      <c r="F42" s="18"/>
      <c r="G42" s="19"/>
      <c r="H42" s="12"/>
      <c r="I42" s="10"/>
    </row>
    <row r="43" spans="1:9" x14ac:dyDescent="0.2">
      <c r="A43" s="10">
        <v>14689</v>
      </c>
      <c r="B43" s="11">
        <v>41915</v>
      </c>
      <c r="C43" s="12">
        <v>15.003449999999999</v>
      </c>
      <c r="D43" s="12">
        <v>1.1434500000000001</v>
      </c>
      <c r="E43" s="17"/>
      <c r="F43" s="18"/>
      <c r="G43" s="19"/>
      <c r="H43" s="12"/>
      <c r="I43" s="10"/>
    </row>
    <row r="44" spans="1:9" x14ac:dyDescent="0.2">
      <c r="A44" s="10">
        <v>14690</v>
      </c>
      <c r="B44" s="11">
        <v>41915</v>
      </c>
      <c r="C44" s="12">
        <v>283.07</v>
      </c>
      <c r="D44" s="12">
        <v>21.57</v>
      </c>
      <c r="E44" s="17"/>
      <c r="F44" s="18"/>
      <c r="G44" s="19"/>
      <c r="H44" s="12"/>
      <c r="I44" s="10"/>
    </row>
    <row r="45" spans="1:9" x14ac:dyDescent="0.2">
      <c r="A45" s="10">
        <v>14691</v>
      </c>
      <c r="B45" s="11">
        <v>41915</v>
      </c>
      <c r="C45" s="12">
        <v>-15.16</v>
      </c>
      <c r="D45" s="12">
        <v>-1.1599999999999999</v>
      </c>
      <c r="E45" s="15" t="s">
        <v>78</v>
      </c>
      <c r="F45" s="21"/>
      <c r="G45" s="22"/>
      <c r="H45" s="10"/>
      <c r="I45" s="10"/>
    </row>
    <row r="46" spans="1:9" x14ac:dyDescent="0.2">
      <c r="A46" s="10">
        <v>14692</v>
      </c>
      <c r="B46" s="11">
        <v>41915</v>
      </c>
      <c r="C46" s="12">
        <v>29.23</v>
      </c>
      <c r="D46" s="12">
        <v>2.23</v>
      </c>
      <c r="E46" s="13"/>
      <c r="F46" s="18"/>
      <c r="G46" s="19"/>
      <c r="H46" s="12"/>
      <c r="I46" s="10"/>
    </row>
    <row r="47" spans="1:9" x14ac:dyDescent="0.2">
      <c r="A47" s="10">
        <v>14693</v>
      </c>
      <c r="B47" s="11">
        <v>41915</v>
      </c>
      <c r="C47" s="12">
        <v>20.46</v>
      </c>
      <c r="D47" s="12">
        <v>1.56</v>
      </c>
      <c r="E47" s="15" t="s">
        <v>11</v>
      </c>
      <c r="H47" s="10"/>
      <c r="I47" s="10"/>
    </row>
    <row r="48" spans="1:9" x14ac:dyDescent="0.2">
      <c r="A48" s="10">
        <v>14694</v>
      </c>
      <c r="B48" s="11">
        <v>41915</v>
      </c>
      <c r="C48" s="12">
        <v>8.66</v>
      </c>
      <c r="D48" s="12">
        <v>0.66</v>
      </c>
      <c r="E48" s="17"/>
      <c r="F48" s="18"/>
      <c r="G48" s="19"/>
      <c r="H48" s="12"/>
      <c r="I48" s="10"/>
    </row>
    <row r="49" spans="1:13" x14ac:dyDescent="0.2">
      <c r="A49" s="10">
        <v>14695</v>
      </c>
      <c r="B49" s="11">
        <v>41915</v>
      </c>
      <c r="C49" s="12">
        <v>3</v>
      </c>
      <c r="D49" s="12"/>
      <c r="E49" s="15" t="s">
        <v>79</v>
      </c>
      <c r="F49" s="33">
        <f>+C38+C47+C49</f>
        <v>370.94</v>
      </c>
      <c r="G49" s="34">
        <v>363.28</v>
      </c>
      <c r="H49" s="10"/>
      <c r="I49" s="10"/>
    </row>
    <row r="50" spans="1:13" x14ac:dyDescent="0.2">
      <c r="A50" s="10">
        <v>14696</v>
      </c>
      <c r="B50" s="11">
        <v>41916</v>
      </c>
      <c r="C50" s="12">
        <v>10.81</v>
      </c>
      <c r="D50" s="12">
        <v>0.82</v>
      </c>
      <c r="E50" s="15" t="s">
        <v>11</v>
      </c>
      <c r="F50" s="21"/>
      <c r="G50" s="22"/>
      <c r="H50" s="10"/>
      <c r="I50" s="10"/>
    </row>
    <row r="51" spans="1:13" x14ac:dyDescent="0.2">
      <c r="A51" s="10">
        <v>14697</v>
      </c>
      <c r="B51" s="11">
        <v>41916</v>
      </c>
      <c r="C51" s="12">
        <v>216.45</v>
      </c>
      <c r="D51" s="12">
        <v>16.5</v>
      </c>
      <c r="E51" s="15" t="s">
        <v>11</v>
      </c>
      <c r="H51" s="10"/>
      <c r="I51" s="10"/>
    </row>
    <row r="52" spans="1:13" x14ac:dyDescent="0.2">
      <c r="A52" s="10">
        <v>14698</v>
      </c>
      <c r="B52" s="11">
        <v>41916</v>
      </c>
      <c r="C52" s="12">
        <v>130</v>
      </c>
      <c r="D52" s="12"/>
      <c r="E52" s="17"/>
      <c r="F52" s="18"/>
      <c r="G52" s="19"/>
      <c r="H52" s="12"/>
      <c r="I52" s="10"/>
    </row>
    <row r="53" spans="1:13" x14ac:dyDescent="0.2">
      <c r="A53" s="10">
        <v>14699</v>
      </c>
      <c r="B53" s="11">
        <v>41916</v>
      </c>
      <c r="C53" s="12">
        <v>16.239999999999998</v>
      </c>
      <c r="D53" s="12">
        <v>1.24</v>
      </c>
      <c r="E53" s="17"/>
      <c r="H53" s="12"/>
      <c r="I53" s="10"/>
    </row>
    <row r="54" spans="1:13" x14ac:dyDescent="0.2">
      <c r="A54" s="10">
        <v>14700</v>
      </c>
      <c r="B54" s="11">
        <v>41916</v>
      </c>
      <c r="C54" s="12">
        <v>212.6</v>
      </c>
      <c r="D54" s="12">
        <v>16.2</v>
      </c>
      <c r="E54" s="15" t="s">
        <v>11</v>
      </c>
      <c r="H54" s="10"/>
      <c r="I54" s="10"/>
    </row>
    <row r="55" spans="1:13" x14ac:dyDescent="0.2">
      <c r="A55" s="10">
        <v>14701</v>
      </c>
      <c r="B55" s="11">
        <v>41916</v>
      </c>
      <c r="C55" s="12">
        <v>129.9</v>
      </c>
      <c r="D55" s="12">
        <v>9.9</v>
      </c>
      <c r="E55" s="17"/>
      <c r="H55" s="12"/>
      <c r="I55" s="10"/>
    </row>
    <row r="56" spans="1:13" x14ac:dyDescent="0.2">
      <c r="A56" s="10">
        <v>14702</v>
      </c>
      <c r="B56" s="11">
        <v>41916</v>
      </c>
      <c r="C56" s="12">
        <v>41.14</v>
      </c>
      <c r="D56" s="12">
        <v>3.14</v>
      </c>
      <c r="E56" s="17"/>
      <c r="F56" s="33">
        <f>+C50+C51+C54</f>
        <v>439.86</v>
      </c>
      <c r="G56" s="34">
        <v>435.87</v>
      </c>
      <c r="H56" s="12"/>
      <c r="I56" s="10"/>
    </row>
    <row r="57" spans="1:13" x14ac:dyDescent="0.2">
      <c r="A57" s="10">
        <v>14703</v>
      </c>
      <c r="B57" s="11">
        <v>41918</v>
      </c>
      <c r="C57" s="12">
        <v>25.98</v>
      </c>
      <c r="D57" s="12">
        <v>1.98</v>
      </c>
      <c r="E57" s="15" t="s">
        <v>21</v>
      </c>
      <c r="F57" s="21"/>
      <c r="G57" s="22"/>
    </row>
    <row r="58" spans="1:13" x14ac:dyDescent="0.2">
      <c r="A58" s="10">
        <v>14704</v>
      </c>
      <c r="B58" s="11">
        <v>41918</v>
      </c>
      <c r="C58" s="12">
        <v>11.83</v>
      </c>
      <c r="D58" s="12">
        <v>0.83</v>
      </c>
      <c r="E58" s="17"/>
      <c r="M58" s="25"/>
    </row>
    <row r="59" spans="1:13" x14ac:dyDescent="0.2">
      <c r="A59" s="10">
        <v>14705</v>
      </c>
      <c r="B59" s="11">
        <v>41918</v>
      </c>
      <c r="C59" s="12">
        <v>263.58999999999997</v>
      </c>
      <c r="D59" s="12">
        <v>20.09</v>
      </c>
      <c r="E59" s="15" t="s">
        <v>80</v>
      </c>
      <c r="M59" s="25"/>
    </row>
    <row r="60" spans="1:13" x14ac:dyDescent="0.2">
      <c r="A60" s="10">
        <v>14706</v>
      </c>
      <c r="B60" s="11">
        <v>41918</v>
      </c>
      <c r="C60" s="12">
        <v>517.44000000000005</v>
      </c>
      <c r="D60" s="12">
        <v>39.44</v>
      </c>
      <c r="E60" s="15" t="s">
        <v>81</v>
      </c>
      <c r="F60" s="33">
        <f>120+487.67</f>
        <v>607.67000000000007</v>
      </c>
      <c r="G60" s="34">
        <v>597.96</v>
      </c>
      <c r="M60" s="25"/>
    </row>
    <row r="61" spans="1:13" x14ac:dyDescent="0.2">
      <c r="A61" s="10">
        <v>14707</v>
      </c>
      <c r="B61" s="11">
        <v>41919</v>
      </c>
      <c r="C61" s="12">
        <v>31.18</v>
      </c>
      <c r="D61" s="12">
        <v>2.38</v>
      </c>
      <c r="E61" s="15" t="s">
        <v>11</v>
      </c>
      <c r="F61" s="21"/>
      <c r="G61" s="22"/>
      <c r="M61" s="25"/>
    </row>
    <row r="62" spans="1:13" x14ac:dyDescent="0.2">
      <c r="A62" s="10">
        <v>14708</v>
      </c>
      <c r="B62" s="11">
        <v>41919</v>
      </c>
      <c r="C62" s="12">
        <v>173</v>
      </c>
      <c r="D62" s="12"/>
      <c r="E62" s="15" t="s">
        <v>82</v>
      </c>
      <c r="M62" s="25"/>
    </row>
    <row r="63" spans="1:13" x14ac:dyDescent="0.2">
      <c r="A63" s="10">
        <v>14709</v>
      </c>
      <c r="B63" s="11">
        <v>41919</v>
      </c>
      <c r="C63" s="12">
        <v>86.6</v>
      </c>
      <c r="D63" s="12">
        <v>6.6</v>
      </c>
      <c r="E63" s="17"/>
      <c r="F63" s="18"/>
      <c r="G63" s="19"/>
      <c r="M63" s="42"/>
    </row>
    <row r="64" spans="1:13" x14ac:dyDescent="0.2">
      <c r="A64" s="10">
        <v>14710</v>
      </c>
      <c r="B64" s="11">
        <v>41919</v>
      </c>
      <c r="C64" s="12">
        <v>49</v>
      </c>
      <c r="D64" s="12"/>
      <c r="E64" s="15" t="s">
        <v>83</v>
      </c>
      <c r="M64" s="43"/>
    </row>
    <row r="65" spans="1:13" x14ac:dyDescent="0.2">
      <c r="A65" s="10">
        <v>14711</v>
      </c>
      <c r="B65" s="11">
        <v>41919</v>
      </c>
      <c r="C65" s="12">
        <v>10</v>
      </c>
      <c r="D65" s="12">
        <v>0.76</v>
      </c>
      <c r="E65" s="17"/>
      <c r="F65" s="18"/>
      <c r="G65" s="19"/>
      <c r="M65" s="25"/>
    </row>
    <row r="66" spans="1:13" x14ac:dyDescent="0.2">
      <c r="A66" s="10">
        <v>14712</v>
      </c>
      <c r="B66" s="11">
        <v>41919</v>
      </c>
      <c r="C66" s="12">
        <v>116.91</v>
      </c>
      <c r="D66" s="12">
        <v>8.91</v>
      </c>
      <c r="E66" s="15" t="s">
        <v>11</v>
      </c>
      <c r="M66" s="25"/>
    </row>
    <row r="67" spans="1:13" x14ac:dyDescent="0.2">
      <c r="A67" s="10">
        <v>14713</v>
      </c>
      <c r="B67" s="11">
        <v>41919</v>
      </c>
      <c r="C67" s="12">
        <v>75.78</v>
      </c>
      <c r="D67" s="12">
        <v>5.78</v>
      </c>
      <c r="E67" s="15" t="s">
        <v>11</v>
      </c>
      <c r="F67" s="21"/>
      <c r="G67" s="22"/>
      <c r="M67" s="25"/>
    </row>
    <row r="68" spans="1:13" x14ac:dyDescent="0.2">
      <c r="A68" s="10">
        <v>14714</v>
      </c>
      <c r="B68" s="11">
        <v>41919</v>
      </c>
      <c r="C68" s="12">
        <v>124</v>
      </c>
      <c r="D68" s="12"/>
      <c r="E68" s="15" t="s">
        <v>84</v>
      </c>
      <c r="M68" s="44"/>
    </row>
    <row r="69" spans="1:13" x14ac:dyDescent="0.2">
      <c r="A69" s="10">
        <v>14715</v>
      </c>
      <c r="B69" s="11">
        <v>41919</v>
      </c>
      <c r="C69" s="12">
        <v>257</v>
      </c>
      <c r="D69" s="12">
        <v>19.59</v>
      </c>
      <c r="E69" s="17"/>
      <c r="M69" s="25"/>
    </row>
    <row r="70" spans="1:13" x14ac:dyDescent="0.2">
      <c r="A70" s="10">
        <v>14716</v>
      </c>
      <c r="B70" s="11">
        <v>41919</v>
      </c>
      <c r="C70" s="12">
        <v>456.82</v>
      </c>
      <c r="D70" s="12">
        <v>34.82</v>
      </c>
      <c r="E70" s="15" t="s">
        <v>11</v>
      </c>
      <c r="F70" s="33">
        <f>+C61+C66+C67+C68</f>
        <v>347.87</v>
      </c>
      <c r="G70" s="34">
        <v>344.1</v>
      </c>
      <c r="M70" s="3"/>
    </row>
    <row r="71" spans="1:13" x14ac:dyDescent="0.2">
      <c r="A71" s="10">
        <v>14717</v>
      </c>
      <c r="B71" s="11">
        <v>41920</v>
      </c>
      <c r="C71" s="12">
        <v>19.38</v>
      </c>
      <c r="D71" s="12">
        <v>1.48</v>
      </c>
      <c r="E71" s="15" t="s">
        <v>13</v>
      </c>
    </row>
    <row r="72" spans="1:13" x14ac:dyDescent="0.2">
      <c r="A72" s="10">
        <v>14718</v>
      </c>
      <c r="B72" s="11">
        <v>41920</v>
      </c>
      <c r="C72" s="12">
        <v>23.82</v>
      </c>
      <c r="D72" s="12">
        <v>1.82</v>
      </c>
      <c r="E72" s="15" t="s">
        <v>11</v>
      </c>
    </row>
    <row r="73" spans="1:13" x14ac:dyDescent="0.2">
      <c r="A73" s="10">
        <v>14719</v>
      </c>
      <c r="B73" s="11">
        <v>41920</v>
      </c>
      <c r="C73" s="12">
        <v>38.92</v>
      </c>
      <c r="D73" s="12">
        <v>2.97</v>
      </c>
      <c r="E73" s="15" t="s">
        <v>11</v>
      </c>
      <c r="F73" s="21"/>
      <c r="G73" s="22"/>
    </row>
    <row r="74" spans="1:13" x14ac:dyDescent="0.2">
      <c r="A74" s="10">
        <v>14720</v>
      </c>
      <c r="B74" s="11">
        <v>41920</v>
      </c>
      <c r="C74" s="12">
        <v>438.41</v>
      </c>
      <c r="D74" s="12">
        <v>33.409999999999997</v>
      </c>
      <c r="E74" s="15"/>
    </row>
    <row r="75" spans="1:13" x14ac:dyDescent="0.2">
      <c r="A75" s="10">
        <v>14721</v>
      </c>
      <c r="B75" s="11">
        <v>41920</v>
      </c>
      <c r="C75" s="12">
        <v>118.86</v>
      </c>
      <c r="D75" s="12">
        <v>9.06</v>
      </c>
      <c r="E75" s="17"/>
    </row>
    <row r="76" spans="1:13" s="29" customFormat="1" x14ac:dyDescent="0.2">
      <c r="A76" s="10">
        <v>14722</v>
      </c>
      <c r="B76" s="11">
        <v>41920</v>
      </c>
      <c r="C76" s="12">
        <v>48.71</v>
      </c>
      <c r="D76" s="12">
        <v>3.71</v>
      </c>
      <c r="E76" s="15" t="s">
        <v>13</v>
      </c>
      <c r="F76" s="4"/>
      <c r="G76" s="4"/>
      <c r="H76" s="31"/>
    </row>
    <row r="77" spans="1:13" s="29" customFormat="1" x14ac:dyDescent="0.2">
      <c r="A77" s="10">
        <v>14723</v>
      </c>
      <c r="B77" s="11">
        <v>41920</v>
      </c>
      <c r="C77" s="12">
        <v>26.42</v>
      </c>
      <c r="D77" s="12"/>
      <c r="E77" s="13" t="s">
        <v>36</v>
      </c>
      <c r="F77" s="18"/>
      <c r="G77" s="19"/>
      <c r="H77" s="31"/>
    </row>
    <row r="78" spans="1:13" x14ac:dyDescent="0.2">
      <c r="A78" s="10">
        <v>14724</v>
      </c>
      <c r="B78" s="11">
        <v>41920</v>
      </c>
      <c r="C78" s="12">
        <v>2.7</v>
      </c>
      <c r="D78" s="12">
        <v>0.21</v>
      </c>
      <c r="E78" s="17"/>
    </row>
    <row r="79" spans="1:13" x14ac:dyDescent="0.2">
      <c r="A79" s="10">
        <v>14725</v>
      </c>
      <c r="B79" s="11">
        <v>41920</v>
      </c>
      <c r="C79" s="12">
        <v>172.12</v>
      </c>
      <c r="D79" s="12">
        <v>13.12</v>
      </c>
      <c r="E79" s="15" t="s">
        <v>11</v>
      </c>
      <c r="F79" s="21"/>
      <c r="G79" s="22"/>
    </row>
    <row r="80" spans="1:13" x14ac:dyDescent="0.2">
      <c r="A80" s="10">
        <v>14726</v>
      </c>
      <c r="B80" s="11">
        <v>41920</v>
      </c>
      <c r="C80" s="12">
        <v>153.72</v>
      </c>
      <c r="D80" s="12">
        <v>11.72</v>
      </c>
      <c r="E80" s="15" t="s">
        <v>7</v>
      </c>
    </row>
    <row r="81" spans="1:7" x14ac:dyDescent="0.2">
      <c r="A81" s="10">
        <v>14727</v>
      </c>
      <c r="B81" s="11">
        <v>41920</v>
      </c>
      <c r="C81" s="12">
        <v>70.36</v>
      </c>
      <c r="D81" s="12">
        <v>5.36</v>
      </c>
      <c r="E81" s="15" t="s">
        <v>7</v>
      </c>
      <c r="F81" s="33">
        <f>+C70+C71+C72+C73+129.9+C76+C79+C80+25-48.71</f>
        <v>1019.6799999999998</v>
      </c>
      <c r="G81" s="34">
        <v>1007.28</v>
      </c>
    </row>
    <row r="82" spans="1:7" x14ac:dyDescent="0.2">
      <c r="A82" s="10">
        <v>14728</v>
      </c>
      <c r="B82" s="11">
        <v>41921</v>
      </c>
      <c r="C82" s="12">
        <v>36.81</v>
      </c>
      <c r="D82" s="12">
        <v>2.81</v>
      </c>
      <c r="E82" s="13" t="s">
        <v>85</v>
      </c>
    </row>
    <row r="83" spans="1:7" x14ac:dyDescent="0.2">
      <c r="A83" s="10">
        <v>14729</v>
      </c>
      <c r="B83" s="11">
        <v>41921</v>
      </c>
      <c r="C83" s="12">
        <v>20.57</v>
      </c>
      <c r="D83" s="12">
        <v>1.57</v>
      </c>
      <c r="E83" s="17"/>
      <c r="F83" s="18"/>
      <c r="G83" s="19"/>
    </row>
    <row r="84" spans="1:7" x14ac:dyDescent="0.2">
      <c r="A84" s="10">
        <v>14730</v>
      </c>
      <c r="B84" s="11">
        <v>41921</v>
      </c>
      <c r="C84" s="12">
        <v>69.28</v>
      </c>
      <c r="D84" s="12">
        <v>5.28</v>
      </c>
      <c r="E84" s="15" t="s">
        <v>11</v>
      </c>
      <c r="F84" s="21"/>
      <c r="G84" s="22"/>
    </row>
    <row r="85" spans="1:7" x14ac:dyDescent="0.2">
      <c r="A85" s="10">
        <v>14731</v>
      </c>
      <c r="B85" s="11">
        <v>41921</v>
      </c>
      <c r="C85" s="12">
        <v>270.63</v>
      </c>
      <c r="D85" s="12">
        <v>20.63</v>
      </c>
      <c r="E85" s="15" t="s">
        <v>11</v>
      </c>
      <c r="F85" s="21"/>
      <c r="G85" s="22"/>
    </row>
    <row r="86" spans="1:7" x14ac:dyDescent="0.2">
      <c r="A86" s="10">
        <v>14732</v>
      </c>
      <c r="B86" s="11">
        <v>41921</v>
      </c>
      <c r="C86" s="12">
        <v>19.05</v>
      </c>
      <c r="D86" s="12">
        <v>1.45</v>
      </c>
      <c r="E86" s="17"/>
    </row>
    <row r="87" spans="1:7" x14ac:dyDescent="0.2">
      <c r="A87" s="10">
        <v>14733</v>
      </c>
      <c r="B87" s="11">
        <v>41921</v>
      </c>
      <c r="C87" s="12">
        <v>215</v>
      </c>
      <c r="D87" s="12">
        <v>16.39</v>
      </c>
      <c r="E87" s="15"/>
    </row>
    <row r="88" spans="1:7" x14ac:dyDescent="0.2">
      <c r="A88" s="10">
        <v>14734</v>
      </c>
      <c r="B88" s="11">
        <v>41921</v>
      </c>
      <c r="C88" s="12">
        <v>362.3</v>
      </c>
      <c r="D88" s="12">
        <v>27.61</v>
      </c>
      <c r="E88" s="17"/>
      <c r="F88" s="18"/>
      <c r="G88" s="19"/>
    </row>
    <row r="89" spans="1:7" x14ac:dyDescent="0.2">
      <c r="A89" s="10">
        <v>14735</v>
      </c>
      <c r="B89" s="11">
        <v>41921</v>
      </c>
      <c r="C89" s="12">
        <v>81.13</v>
      </c>
      <c r="D89" s="12">
        <v>6.18</v>
      </c>
      <c r="E89" s="17"/>
    </row>
    <row r="90" spans="1:7" x14ac:dyDescent="0.2">
      <c r="A90" s="10">
        <v>14736</v>
      </c>
      <c r="B90" s="11">
        <v>41921</v>
      </c>
      <c r="C90" s="12">
        <v>121.59</v>
      </c>
      <c r="D90" s="12">
        <v>9.4</v>
      </c>
      <c r="E90" s="17"/>
    </row>
    <row r="91" spans="1:7" x14ac:dyDescent="0.2">
      <c r="A91" s="10">
        <v>14737</v>
      </c>
      <c r="B91" s="11">
        <v>41921</v>
      </c>
      <c r="C91" s="12">
        <v>16.239999999999998</v>
      </c>
      <c r="D91" s="12">
        <v>1.24</v>
      </c>
      <c r="E91" s="17"/>
    </row>
    <row r="92" spans="1:7" x14ac:dyDescent="0.2">
      <c r="A92" s="10">
        <v>14738</v>
      </c>
      <c r="B92" s="11">
        <v>41921</v>
      </c>
      <c r="C92" s="12">
        <v>5</v>
      </c>
      <c r="D92" s="12">
        <v>0.38</v>
      </c>
      <c r="E92" s="17"/>
    </row>
    <row r="93" spans="1:7" x14ac:dyDescent="0.2">
      <c r="A93" s="10">
        <v>14739</v>
      </c>
      <c r="B93" s="11">
        <v>41921</v>
      </c>
      <c r="C93" s="12">
        <v>7.11</v>
      </c>
      <c r="D93" s="12"/>
      <c r="E93" s="13" t="s">
        <v>36</v>
      </c>
      <c r="F93" s="18"/>
      <c r="G93" s="19"/>
    </row>
    <row r="94" spans="1:7" x14ac:dyDescent="0.2">
      <c r="A94" s="10">
        <v>14740</v>
      </c>
      <c r="B94" s="11">
        <v>41921</v>
      </c>
      <c r="C94" s="12">
        <v>-81.13</v>
      </c>
      <c r="D94" s="12">
        <v>-6.18</v>
      </c>
      <c r="E94" s="13" t="s">
        <v>86</v>
      </c>
    </row>
    <row r="95" spans="1:7" x14ac:dyDescent="0.2">
      <c r="A95" s="10">
        <v>14741</v>
      </c>
      <c r="B95" s="11">
        <v>41921</v>
      </c>
      <c r="C95" s="12">
        <v>19.489999999999998</v>
      </c>
      <c r="D95" s="12">
        <v>1.49</v>
      </c>
      <c r="E95" s="15" t="s">
        <v>11</v>
      </c>
      <c r="F95" s="21"/>
      <c r="G95" s="22"/>
    </row>
    <row r="96" spans="1:7" x14ac:dyDescent="0.2">
      <c r="A96" s="10">
        <v>14742</v>
      </c>
      <c r="B96" s="11">
        <v>41921</v>
      </c>
      <c r="C96" s="12">
        <v>32.479999999999997</v>
      </c>
      <c r="D96" s="12">
        <v>2.48</v>
      </c>
      <c r="E96" s="15" t="s">
        <v>87</v>
      </c>
    </row>
    <row r="97" spans="1:7" x14ac:dyDescent="0.2">
      <c r="A97" s="10">
        <v>14743</v>
      </c>
      <c r="B97" s="11">
        <v>41921</v>
      </c>
      <c r="C97" s="12">
        <v>171.04</v>
      </c>
      <c r="D97" s="12">
        <v>13.04</v>
      </c>
      <c r="E97" s="17"/>
      <c r="F97" s="18"/>
      <c r="G97" s="19"/>
    </row>
    <row r="98" spans="1:7" x14ac:dyDescent="0.2">
      <c r="A98" s="10">
        <v>14744</v>
      </c>
      <c r="B98" s="11">
        <v>41921</v>
      </c>
      <c r="C98" s="12">
        <v>368.05</v>
      </c>
      <c r="D98" s="12">
        <v>28.05</v>
      </c>
      <c r="E98" s="15" t="s">
        <v>11</v>
      </c>
      <c r="F98" s="21"/>
      <c r="G98" s="22"/>
    </row>
    <row r="99" spans="1:7" x14ac:dyDescent="0.2">
      <c r="A99" s="10">
        <v>14745</v>
      </c>
      <c r="B99" s="11">
        <v>41921</v>
      </c>
      <c r="C99" s="12">
        <v>164.54</v>
      </c>
      <c r="D99" s="12">
        <v>12.54</v>
      </c>
      <c r="E99" s="13"/>
      <c r="F99" s="18"/>
      <c r="G99" s="19"/>
    </row>
    <row r="100" spans="1:7" x14ac:dyDescent="0.2">
      <c r="A100" s="10">
        <v>14746</v>
      </c>
      <c r="B100" s="11">
        <v>41921</v>
      </c>
      <c r="C100" s="12">
        <v>186.19</v>
      </c>
      <c r="D100" s="12">
        <v>14.19</v>
      </c>
      <c r="E100" s="15" t="s">
        <v>11</v>
      </c>
    </row>
    <row r="101" spans="1:7" x14ac:dyDescent="0.2">
      <c r="A101" s="10">
        <v>14747</v>
      </c>
      <c r="B101" s="11">
        <v>41921</v>
      </c>
      <c r="C101" s="12">
        <v>33.56</v>
      </c>
      <c r="D101" s="12">
        <v>2.56</v>
      </c>
      <c r="E101" s="15" t="s">
        <v>21</v>
      </c>
      <c r="F101" s="45">
        <f>+C84+C85+50+29.77+C95+C100</f>
        <v>625.3599999999999</v>
      </c>
      <c r="G101" s="34">
        <v>1125.71</v>
      </c>
    </row>
    <row r="102" spans="1:7" x14ac:dyDescent="0.2">
      <c r="A102" s="10">
        <v>14748</v>
      </c>
      <c r="B102" s="11">
        <v>41922</v>
      </c>
      <c r="C102" s="25">
        <v>51.96</v>
      </c>
      <c r="D102" s="4">
        <v>3.96</v>
      </c>
      <c r="E102" s="26" t="s">
        <v>21</v>
      </c>
      <c r="F102" s="21"/>
      <c r="G102" s="22"/>
    </row>
    <row r="103" spans="1:7" x14ac:dyDescent="0.2">
      <c r="A103" s="10">
        <v>14749</v>
      </c>
      <c r="B103" s="11">
        <v>41922</v>
      </c>
      <c r="C103" s="25">
        <v>389.7</v>
      </c>
      <c r="D103" s="4">
        <v>29.7</v>
      </c>
      <c r="E103" s="26" t="s">
        <v>88</v>
      </c>
      <c r="F103" s="21"/>
      <c r="G103" s="22"/>
    </row>
    <row r="104" spans="1:7" x14ac:dyDescent="0.2">
      <c r="A104" s="10">
        <v>14750</v>
      </c>
      <c r="B104" s="11">
        <v>41922</v>
      </c>
      <c r="C104" s="25">
        <v>56.29</v>
      </c>
      <c r="D104" s="4">
        <v>4.29</v>
      </c>
      <c r="E104" s="26" t="s">
        <v>21</v>
      </c>
    </row>
    <row r="105" spans="1:7" x14ac:dyDescent="0.2">
      <c r="A105" s="10">
        <v>14751</v>
      </c>
      <c r="B105" s="11">
        <v>41922</v>
      </c>
      <c r="C105" s="12">
        <v>32.479999999999997</v>
      </c>
      <c r="D105" s="12">
        <v>2.48</v>
      </c>
      <c r="E105" s="15" t="s">
        <v>7</v>
      </c>
      <c r="F105" s="18"/>
      <c r="G105" s="19"/>
    </row>
    <row r="106" spans="1:7" x14ac:dyDescent="0.2">
      <c r="A106" s="10">
        <v>14752</v>
      </c>
      <c r="B106" s="11">
        <v>41922</v>
      </c>
      <c r="C106" s="12">
        <v>140.72999999999999</v>
      </c>
      <c r="D106" s="12">
        <v>10.73</v>
      </c>
      <c r="E106" s="15" t="s">
        <v>26</v>
      </c>
      <c r="F106" s="21"/>
      <c r="G106" s="22"/>
    </row>
    <row r="107" spans="1:7" x14ac:dyDescent="0.2">
      <c r="A107" s="10">
        <v>14753</v>
      </c>
      <c r="B107" s="11">
        <v>41922</v>
      </c>
      <c r="C107" s="12">
        <v>360.47</v>
      </c>
      <c r="D107" s="12">
        <v>27.47</v>
      </c>
      <c r="E107" s="15" t="s">
        <v>21</v>
      </c>
    </row>
    <row r="108" spans="1:7" x14ac:dyDescent="0.2">
      <c r="A108" s="10">
        <v>14754</v>
      </c>
      <c r="B108" s="11">
        <v>41922</v>
      </c>
      <c r="C108" s="12">
        <v>159.66999999999999</v>
      </c>
      <c r="D108" s="12">
        <v>12.17</v>
      </c>
      <c r="E108" s="13"/>
    </row>
    <row r="109" spans="1:7" x14ac:dyDescent="0.2">
      <c r="A109" s="10">
        <v>14755</v>
      </c>
      <c r="B109" s="11">
        <v>41922</v>
      </c>
      <c r="C109" s="12">
        <v>6.5</v>
      </c>
      <c r="D109" s="12">
        <v>0.5</v>
      </c>
      <c r="E109" s="15" t="s">
        <v>7</v>
      </c>
      <c r="F109" s="33">
        <f>+C105+C109+80+20</f>
        <v>138.97999999999999</v>
      </c>
      <c r="G109" s="34">
        <v>135.63</v>
      </c>
    </row>
    <row r="110" spans="1:7" x14ac:dyDescent="0.2">
      <c r="A110" s="10">
        <v>14756</v>
      </c>
      <c r="B110" s="11">
        <v>41923</v>
      </c>
      <c r="C110" s="25">
        <v>51.91</v>
      </c>
      <c r="D110" s="4">
        <v>3.96</v>
      </c>
      <c r="E110" s="26" t="s">
        <v>7</v>
      </c>
    </row>
    <row r="111" spans="1:7" x14ac:dyDescent="0.2">
      <c r="A111" s="10">
        <v>14757</v>
      </c>
      <c r="B111" s="11">
        <v>41923</v>
      </c>
      <c r="C111" s="25">
        <v>10.83</v>
      </c>
      <c r="D111" s="4">
        <v>0.83</v>
      </c>
      <c r="E111" s="26" t="s">
        <v>7</v>
      </c>
    </row>
    <row r="112" spans="1:7" x14ac:dyDescent="0.2">
      <c r="A112" s="10">
        <v>14758</v>
      </c>
      <c r="B112" s="11">
        <v>41923</v>
      </c>
      <c r="C112" s="25">
        <v>198.64</v>
      </c>
      <c r="D112" s="4">
        <v>15.14</v>
      </c>
      <c r="E112" s="26" t="s">
        <v>11</v>
      </c>
    </row>
    <row r="113" spans="1:7" x14ac:dyDescent="0.2">
      <c r="A113" s="10">
        <v>14759</v>
      </c>
      <c r="B113" s="11">
        <v>41923</v>
      </c>
      <c r="C113" s="25">
        <v>182.94</v>
      </c>
      <c r="D113" s="4">
        <v>13.94</v>
      </c>
      <c r="E113" s="26" t="s">
        <v>7</v>
      </c>
    </row>
    <row r="114" spans="1:7" x14ac:dyDescent="0.2">
      <c r="A114" s="10">
        <v>14760</v>
      </c>
      <c r="B114" s="11">
        <v>41923</v>
      </c>
      <c r="C114" s="25">
        <v>87.63</v>
      </c>
      <c r="D114" s="4">
        <v>6.68</v>
      </c>
      <c r="E114" s="26" t="s">
        <v>11</v>
      </c>
    </row>
    <row r="115" spans="1:7" x14ac:dyDescent="0.2">
      <c r="A115" s="10">
        <v>14761</v>
      </c>
      <c r="B115" s="11">
        <v>41923</v>
      </c>
      <c r="C115" s="25">
        <v>12.99</v>
      </c>
      <c r="D115" s="4">
        <v>0.99</v>
      </c>
    </row>
    <row r="116" spans="1:7" x14ac:dyDescent="0.2">
      <c r="A116" s="10">
        <v>14762</v>
      </c>
      <c r="B116" s="11">
        <v>41923</v>
      </c>
      <c r="C116" s="12">
        <v>24.9</v>
      </c>
      <c r="D116" s="12">
        <v>1.9</v>
      </c>
      <c r="E116" s="17"/>
      <c r="F116" s="18"/>
      <c r="G116" s="19"/>
    </row>
    <row r="117" spans="1:7" x14ac:dyDescent="0.2">
      <c r="A117" s="10">
        <v>14763</v>
      </c>
      <c r="B117" s="11">
        <v>41923</v>
      </c>
      <c r="C117" s="12">
        <v>16.239999999999998</v>
      </c>
      <c r="D117" s="12">
        <v>1.24</v>
      </c>
      <c r="E117" s="15" t="s">
        <v>7</v>
      </c>
      <c r="F117" s="21"/>
      <c r="G117" s="22"/>
    </row>
    <row r="118" spans="1:7" x14ac:dyDescent="0.2">
      <c r="A118" s="10">
        <v>14764</v>
      </c>
      <c r="B118" s="11">
        <v>41923</v>
      </c>
      <c r="C118" s="12">
        <v>12.99</v>
      </c>
      <c r="D118" s="12">
        <v>0.99</v>
      </c>
      <c r="E118" s="15" t="s">
        <v>7</v>
      </c>
      <c r="F118" s="21"/>
      <c r="G118" s="22"/>
    </row>
    <row r="119" spans="1:7" x14ac:dyDescent="0.2">
      <c r="A119" s="10">
        <v>14765</v>
      </c>
      <c r="B119" s="11">
        <v>41923</v>
      </c>
      <c r="C119" s="12">
        <v>200.26</v>
      </c>
      <c r="D119" s="12">
        <v>15.26</v>
      </c>
      <c r="E119" s="15" t="s">
        <v>7</v>
      </c>
      <c r="F119" s="21"/>
      <c r="G119" s="22"/>
    </row>
    <row r="120" spans="1:7" x14ac:dyDescent="0.2">
      <c r="A120" s="10">
        <v>14766</v>
      </c>
      <c r="B120" s="11">
        <v>41923</v>
      </c>
      <c r="C120" s="12">
        <v>49</v>
      </c>
      <c r="D120" s="12"/>
      <c r="E120" s="15" t="s">
        <v>11</v>
      </c>
      <c r="F120" s="21"/>
      <c r="G120" s="22"/>
    </row>
    <row r="121" spans="1:7" x14ac:dyDescent="0.2">
      <c r="A121" s="10">
        <v>14767</v>
      </c>
      <c r="B121" s="11">
        <v>41923</v>
      </c>
      <c r="C121" s="12">
        <v>7.52</v>
      </c>
      <c r="D121" s="12">
        <v>0.56999999999999995</v>
      </c>
      <c r="E121" s="15" t="s">
        <v>11</v>
      </c>
    </row>
    <row r="122" spans="1:7" x14ac:dyDescent="0.2">
      <c r="A122" s="10">
        <v>14768</v>
      </c>
      <c r="B122" s="11">
        <v>41923</v>
      </c>
      <c r="C122" s="12">
        <v>143.97</v>
      </c>
      <c r="D122" s="12">
        <v>10.97</v>
      </c>
      <c r="E122" s="15" t="s">
        <v>7</v>
      </c>
    </row>
    <row r="123" spans="1:7" x14ac:dyDescent="0.2">
      <c r="A123" s="10">
        <v>14769</v>
      </c>
      <c r="B123" s="11">
        <v>41923</v>
      </c>
      <c r="C123" s="12">
        <v>19.489999999999998</v>
      </c>
      <c r="D123" s="12">
        <v>1.49</v>
      </c>
      <c r="E123" s="15" t="s">
        <v>89</v>
      </c>
      <c r="F123" s="45">
        <f>173+C110+C111+90+C113+C114+C117+C118+C119+C120+C121</f>
        <v>882.31999999999994</v>
      </c>
      <c r="G123" s="34">
        <v>1009.5</v>
      </c>
    </row>
    <row r="124" spans="1:7" x14ac:dyDescent="0.2">
      <c r="A124" s="10">
        <v>14770</v>
      </c>
      <c r="B124" s="11">
        <v>41925</v>
      </c>
      <c r="C124" s="12">
        <v>54.13</v>
      </c>
      <c r="D124" s="12">
        <v>4.13</v>
      </c>
      <c r="E124" s="17"/>
    </row>
    <row r="125" spans="1:7" x14ac:dyDescent="0.2">
      <c r="A125" s="10">
        <v>14771</v>
      </c>
      <c r="B125" s="11">
        <v>41925</v>
      </c>
      <c r="C125" s="12">
        <v>21.6</v>
      </c>
      <c r="D125" s="12">
        <v>1.65</v>
      </c>
      <c r="E125" s="15" t="s">
        <v>11</v>
      </c>
      <c r="F125" s="21"/>
      <c r="G125" s="22"/>
    </row>
    <row r="126" spans="1:7" x14ac:dyDescent="0.2">
      <c r="A126" s="10">
        <v>14772</v>
      </c>
      <c r="B126" s="11">
        <v>41925</v>
      </c>
      <c r="C126" s="12">
        <v>74.69</v>
      </c>
      <c r="D126" s="12">
        <v>5.69</v>
      </c>
      <c r="E126" s="15" t="s">
        <v>7</v>
      </c>
    </row>
    <row r="127" spans="1:7" x14ac:dyDescent="0.2">
      <c r="A127" s="10">
        <v>14773</v>
      </c>
      <c r="B127" s="11">
        <v>41925</v>
      </c>
      <c r="C127" s="12">
        <v>54.13</v>
      </c>
      <c r="D127" s="12">
        <v>4.13</v>
      </c>
      <c r="E127" s="15" t="s">
        <v>21</v>
      </c>
      <c r="F127" s="21"/>
      <c r="G127" s="22"/>
    </row>
    <row r="128" spans="1:7" x14ac:dyDescent="0.2">
      <c r="A128" s="10">
        <v>14774</v>
      </c>
      <c r="B128" s="11">
        <v>41925</v>
      </c>
      <c r="C128" s="12">
        <v>365.89</v>
      </c>
      <c r="D128" s="12">
        <v>27.89</v>
      </c>
      <c r="E128" s="13" t="s">
        <v>90</v>
      </c>
      <c r="F128" s="18"/>
      <c r="G128" s="19"/>
    </row>
    <row r="129" spans="1:7" x14ac:dyDescent="0.2">
      <c r="A129" s="10">
        <v>14775</v>
      </c>
      <c r="B129" s="11">
        <v>41925</v>
      </c>
      <c r="C129" s="12">
        <v>120</v>
      </c>
      <c r="D129" s="12">
        <v>9.15</v>
      </c>
      <c r="E129" s="13" t="s">
        <v>91</v>
      </c>
    </row>
    <row r="130" spans="1:7" x14ac:dyDescent="0.2">
      <c r="A130" s="10">
        <v>14776</v>
      </c>
      <c r="B130" s="11">
        <v>41925</v>
      </c>
      <c r="C130" s="12">
        <v>43.3</v>
      </c>
      <c r="D130" s="12">
        <v>3.3</v>
      </c>
      <c r="E130" s="15" t="s">
        <v>11</v>
      </c>
      <c r="F130" s="21"/>
      <c r="G130" s="22"/>
    </row>
    <row r="131" spans="1:7" x14ac:dyDescent="0.2">
      <c r="A131" s="10">
        <v>14777</v>
      </c>
      <c r="B131" s="11">
        <v>41925</v>
      </c>
      <c r="C131" s="12">
        <v>41</v>
      </c>
      <c r="D131" s="12"/>
      <c r="E131" s="15" t="s">
        <v>19</v>
      </c>
      <c r="F131" s="33">
        <f>+C125+C126+45.36</f>
        <v>141.64999999999998</v>
      </c>
      <c r="G131" s="34">
        <v>139.53</v>
      </c>
    </row>
    <row r="132" spans="1:7" x14ac:dyDescent="0.2">
      <c r="A132" s="10">
        <v>14778</v>
      </c>
      <c r="B132" s="11">
        <v>41926</v>
      </c>
      <c r="C132" s="12">
        <v>23.71</v>
      </c>
      <c r="D132" s="12">
        <v>1.81</v>
      </c>
      <c r="E132" s="17"/>
      <c r="F132" s="18"/>
      <c r="G132" s="19"/>
    </row>
    <row r="133" spans="1:7" x14ac:dyDescent="0.2">
      <c r="A133" s="10">
        <v>14779</v>
      </c>
      <c r="B133" s="11">
        <v>41926</v>
      </c>
      <c r="C133" s="12">
        <v>6.44</v>
      </c>
      <c r="D133" s="12">
        <v>0.49</v>
      </c>
      <c r="E133" s="17"/>
      <c r="F133" s="18"/>
      <c r="G133" s="19"/>
    </row>
    <row r="134" spans="1:7" x14ac:dyDescent="0.2">
      <c r="A134" s="10">
        <v>14780</v>
      </c>
      <c r="B134" s="11">
        <v>41926</v>
      </c>
      <c r="C134" s="12">
        <v>285</v>
      </c>
      <c r="D134" s="12"/>
      <c r="E134" s="15" t="s">
        <v>82</v>
      </c>
    </row>
    <row r="135" spans="1:7" x14ac:dyDescent="0.2">
      <c r="A135" s="10">
        <v>14781</v>
      </c>
      <c r="B135" s="11">
        <v>41926</v>
      </c>
      <c r="C135" s="12">
        <v>145.06</v>
      </c>
      <c r="D135" s="12">
        <v>11.06</v>
      </c>
      <c r="E135" s="15" t="s">
        <v>92</v>
      </c>
    </row>
    <row r="136" spans="1:7" x14ac:dyDescent="0.2">
      <c r="A136" s="10">
        <v>14782</v>
      </c>
      <c r="B136" s="11">
        <v>41926</v>
      </c>
      <c r="C136" s="12">
        <v>136.4</v>
      </c>
      <c r="D136" s="12">
        <v>10.4</v>
      </c>
      <c r="E136" s="15" t="s">
        <v>11</v>
      </c>
    </row>
    <row r="137" spans="1:7" x14ac:dyDescent="0.2">
      <c r="A137" s="10">
        <v>14783</v>
      </c>
      <c r="B137" s="11">
        <v>41926</v>
      </c>
      <c r="C137" s="25">
        <v>29.17</v>
      </c>
      <c r="D137" s="4">
        <v>2.2200000000000002</v>
      </c>
      <c r="E137" s="15" t="s">
        <v>11</v>
      </c>
    </row>
    <row r="138" spans="1:7" x14ac:dyDescent="0.2">
      <c r="A138" s="10">
        <v>14784</v>
      </c>
      <c r="B138" s="11">
        <v>41926</v>
      </c>
      <c r="C138" s="12">
        <v>7.52</v>
      </c>
      <c r="D138" s="12">
        <v>0.56999999999999995</v>
      </c>
      <c r="E138" s="17"/>
      <c r="F138" s="18"/>
      <c r="G138" s="19"/>
    </row>
    <row r="139" spans="1:7" x14ac:dyDescent="0.2">
      <c r="A139" s="10">
        <v>14785</v>
      </c>
      <c r="B139" s="11">
        <v>41926</v>
      </c>
      <c r="C139" s="12">
        <v>96</v>
      </c>
      <c r="D139" s="12"/>
      <c r="E139" s="13" t="s">
        <v>8</v>
      </c>
      <c r="F139" s="18"/>
      <c r="G139" s="19"/>
    </row>
    <row r="140" spans="1:7" x14ac:dyDescent="0.2">
      <c r="A140" s="10">
        <v>14786</v>
      </c>
      <c r="B140" s="11">
        <v>41926</v>
      </c>
      <c r="C140" s="12">
        <v>100</v>
      </c>
      <c r="D140" s="12">
        <v>7.62</v>
      </c>
      <c r="E140" s="15" t="s">
        <v>11</v>
      </c>
      <c r="F140" s="33">
        <f>+C130+C136+C137+C140</f>
        <v>308.87</v>
      </c>
      <c r="G140" s="34">
        <v>305.01</v>
      </c>
    </row>
    <row r="141" spans="1:7" x14ac:dyDescent="0.2">
      <c r="A141" s="10">
        <v>14787</v>
      </c>
      <c r="B141" s="11">
        <v>41927</v>
      </c>
      <c r="C141" s="12">
        <v>208</v>
      </c>
      <c r="D141" s="12"/>
      <c r="E141" s="15" t="s">
        <v>53</v>
      </c>
      <c r="F141" s="21"/>
      <c r="G141" s="22"/>
    </row>
    <row r="142" spans="1:7" x14ac:dyDescent="0.2">
      <c r="A142" s="10">
        <v>14788</v>
      </c>
      <c r="B142" s="11">
        <v>41927</v>
      </c>
      <c r="C142" s="12">
        <v>279.36</v>
      </c>
      <c r="D142" s="12">
        <v>21.29</v>
      </c>
      <c r="E142" s="15" t="s">
        <v>93</v>
      </c>
      <c r="F142" s="21"/>
      <c r="G142" s="22"/>
    </row>
    <row r="143" spans="1:7" x14ac:dyDescent="0.2">
      <c r="A143" s="10">
        <v>14789</v>
      </c>
      <c r="B143" s="11">
        <v>41927</v>
      </c>
      <c r="C143" s="12">
        <v>29.83</v>
      </c>
      <c r="D143" s="12">
        <v>2.27</v>
      </c>
      <c r="E143" s="13"/>
      <c r="F143" s="18"/>
      <c r="G143" s="19"/>
    </row>
    <row r="144" spans="1:7" x14ac:dyDescent="0.2">
      <c r="A144" s="10">
        <v>14790</v>
      </c>
      <c r="B144" s="11">
        <v>41927</v>
      </c>
      <c r="C144" s="12">
        <v>355</v>
      </c>
      <c r="D144" s="12"/>
      <c r="E144" s="15" t="s">
        <v>82</v>
      </c>
    </row>
    <row r="145" spans="1:7" x14ac:dyDescent="0.2">
      <c r="A145" s="10">
        <v>14791</v>
      </c>
      <c r="B145" s="11">
        <v>41927</v>
      </c>
      <c r="C145" s="12">
        <v>31.99</v>
      </c>
      <c r="D145" s="12">
        <v>2.44</v>
      </c>
      <c r="E145" s="17"/>
      <c r="F145" s="18"/>
      <c r="G145" s="19"/>
    </row>
    <row r="146" spans="1:7" x14ac:dyDescent="0.2">
      <c r="A146" s="10">
        <v>14792</v>
      </c>
      <c r="B146" s="11">
        <v>41927</v>
      </c>
      <c r="C146" s="12">
        <v>361.56</v>
      </c>
      <c r="D146" s="12">
        <v>27.56</v>
      </c>
      <c r="E146" s="15" t="s">
        <v>94</v>
      </c>
      <c r="F146" s="21"/>
      <c r="G146" s="22"/>
    </row>
    <row r="147" spans="1:7" x14ac:dyDescent="0.2">
      <c r="A147" s="10">
        <v>14793</v>
      </c>
      <c r="B147" s="11">
        <v>41927</v>
      </c>
      <c r="C147" s="12">
        <v>267.62</v>
      </c>
      <c r="D147" s="12">
        <v>20.399999999999999</v>
      </c>
      <c r="E147" s="15" t="s">
        <v>11</v>
      </c>
      <c r="F147" s="21"/>
      <c r="G147" s="22"/>
    </row>
    <row r="148" spans="1:7" x14ac:dyDescent="0.2">
      <c r="A148" s="10">
        <v>14794</v>
      </c>
      <c r="B148" s="11">
        <v>41927</v>
      </c>
      <c r="C148" s="12">
        <v>947.13</v>
      </c>
      <c r="D148" s="12">
        <v>72.180000000000007</v>
      </c>
      <c r="E148" s="15" t="s">
        <v>11</v>
      </c>
    </row>
    <row r="149" spans="1:7" x14ac:dyDescent="0.2">
      <c r="A149" s="10">
        <v>14795</v>
      </c>
      <c r="B149" s="11">
        <v>41927</v>
      </c>
      <c r="C149" s="12">
        <v>40.93</v>
      </c>
      <c r="D149" s="12">
        <v>3.12</v>
      </c>
      <c r="E149" s="15" t="s">
        <v>11</v>
      </c>
    </row>
    <row r="150" spans="1:7" x14ac:dyDescent="0.2">
      <c r="A150" s="10">
        <v>14796</v>
      </c>
      <c r="B150" s="11">
        <v>41927</v>
      </c>
      <c r="C150" s="12">
        <v>43.3</v>
      </c>
      <c r="D150" s="12">
        <v>3.3</v>
      </c>
      <c r="E150" s="17"/>
      <c r="F150" s="12"/>
      <c r="G150" s="12"/>
    </row>
    <row r="151" spans="1:7" x14ac:dyDescent="0.2">
      <c r="A151" s="10">
        <v>14797</v>
      </c>
      <c r="B151" s="11">
        <v>41927</v>
      </c>
      <c r="C151" s="12">
        <v>21.65</v>
      </c>
      <c r="D151" s="12">
        <v>1.65</v>
      </c>
      <c r="E151" s="15" t="s">
        <v>11</v>
      </c>
    </row>
    <row r="152" spans="1:7" x14ac:dyDescent="0.2">
      <c r="A152" s="10">
        <v>14798</v>
      </c>
      <c r="B152" s="11">
        <v>41927</v>
      </c>
      <c r="C152" s="12">
        <v>8</v>
      </c>
      <c r="D152" s="12"/>
      <c r="E152" s="13" t="s">
        <v>95</v>
      </c>
    </row>
    <row r="153" spans="1:7" x14ac:dyDescent="0.2">
      <c r="A153" s="10">
        <v>14799</v>
      </c>
      <c r="B153" s="11">
        <v>41927</v>
      </c>
      <c r="C153" s="12">
        <v>283.29000000000002</v>
      </c>
      <c r="D153" s="12">
        <v>21.59</v>
      </c>
      <c r="E153" s="15" t="s">
        <v>96</v>
      </c>
      <c r="F153" s="21"/>
      <c r="G153" s="22"/>
    </row>
    <row r="154" spans="1:7" x14ac:dyDescent="0.2">
      <c r="A154" s="10">
        <v>14800</v>
      </c>
      <c r="B154" s="11">
        <v>41927</v>
      </c>
      <c r="C154" s="12">
        <v>241.07</v>
      </c>
      <c r="D154" s="12">
        <v>18.37</v>
      </c>
      <c r="E154" s="15" t="s">
        <v>11</v>
      </c>
      <c r="F154" s="21"/>
      <c r="G154" s="22"/>
    </row>
    <row r="155" spans="1:7" x14ac:dyDescent="0.2">
      <c r="A155" s="10">
        <v>14801</v>
      </c>
      <c r="B155" s="11">
        <v>41927</v>
      </c>
      <c r="C155" s="12">
        <v>261.42</v>
      </c>
      <c r="D155" s="12">
        <v>19.920000000000002</v>
      </c>
      <c r="E155" s="15" t="s">
        <v>11</v>
      </c>
    </row>
    <row r="156" spans="1:7" x14ac:dyDescent="0.2">
      <c r="A156" s="10">
        <v>14802</v>
      </c>
      <c r="B156" s="11">
        <v>41927</v>
      </c>
      <c r="C156" s="12">
        <v>64.900000000000006</v>
      </c>
      <c r="D156" s="12">
        <v>4.95</v>
      </c>
      <c r="E156" s="17"/>
    </row>
    <row r="157" spans="1:7" x14ac:dyDescent="0.2">
      <c r="A157" s="10">
        <v>14803</v>
      </c>
      <c r="B157" s="11">
        <v>41927</v>
      </c>
      <c r="C157" s="12">
        <v>194.85</v>
      </c>
      <c r="D157" s="12">
        <v>14.85</v>
      </c>
      <c r="E157" s="15" t="s">
        <v>21</v>
      </c>
    </row>
    <row r="158" spans="1:7" x14ac:dyDescent="0.2">
      <c r="A158" s="10">
        <v>14804</v>
      </c>
      <c r="B158" s="11">
        <v>41927</v>
      </c>
      <c r="C158" s="12">
        <v>74</v>
      </c>
      <c r="D158" s="12">
        <v>5.64</v>
      </c>
      <c r="E158" s="17"/>
    </row>
    <row r="159" spans="1:7" x14ac:dyDescent="0.2">
      <c r="A159" s="10">
        <v>14805</v>
      </c>
      <c r="B159" s="11">
        <v>41927</v>
      </c>
      <c r="C159" s="12">
        <v>27.06</v>
      </c>
      <c r="D159" s="12">
        <v>2.06</v>
      </c>
      <c r="E159" s="15" t="s">
        <v>11</v>
      </c>
      <c r="F159" s="33">
        <f>+C147+C148+C149+83.29+C151+C154+C155+C159</f>
        <v>1890.17</v>
      </c>
      <c r="G159" s="34">
        <v>1861.59</v>
      </c>
    </row>
    <row r="160" spans="1:7" x14ac:dyDescent="0.2">
      <c r="A160" s="10">
        <v>14806</v>
      </c>
      <c r="B160" s="11">
        <v>41928</v>
      </c>
      <c r="C160" s="12">
        <v>27.06</v>
      </c>
      <c r="D160" s="12">
        <v>2.06</v>
      </c>
      <c r="E160" s="15" t="s">
        <v>7</v>
      </c>
    </row>
    <row r="161" spans="1:7" x14ac:dyDescent="0.2">
      <c r="A161" s="10">
        <v>14807</v>
      </c>
      <c r="B161" s="11">
        <v>41928</v>
      </c>
      <c r="C161" s="12">
        <v>98</v>
      </c>
      <c r="D161" s="12"/>
      <c r="E161" s="13" t="s">
        <v>77</v>
      </c>
      <c r="F161" s="18"/>
      <c r="G161" s="19"/>
    </row>
    <row r="162" spans="1:7" x14ac:dyDescent="0.2">
      <c r="A162" s="10">
        <v>14808</v>
      </c>
      <c r="B162" s="11">
        <v>41928</v>
      </c>
      <c r="C162" s="12">
        <v>85</v>
      </c>
      <c r="D162" s="12"/>
      <c r="E162" s="13" t="s">
        <v>19</v>
      </c>
    </row>
    <row r="163" spans="1:7" x14ac:dyDescent="0.2">
      <c r="A163" s="10">
        <v>14809</v>
      </c>
      <c r="B163" s="11">
        <v>41928</v>
      </c>
      <c r="C163" s="12">
        <v>19</v>
      </c>
      <c r="D163" s="12"/>
      <c r="E163" s="13" t="s">
        <v>19</v>
      </c>
      <c r="F163" s="18"/>
      <c r="G163" s="19"/>
    </row>
    <row r="164" spans="1:7" x14ac:dyDescent="0.2">
      <c r="A164" s="10">
        <v>14810</v>
      </c>
      <c r="B164" s="11">
        <v>41928</v>
      </c>
      <c r="C164" s="12">
        <v>434.69</v>
      </c>
      <c r="D164" s="12">
        <v>33.130000000000003</v>
      </c>
      <c r="E164" s="15"/>
    </row>
    <row r="165" spans="1:7" x14ac:dyDescent="0.2">
      <c r="A165" s="10">
        <v>14811</v>
      </c>
      <c r="B165" s="11">
        <v>41928</v>
      </c>
      <c r="C165" s="12">
        <v>70.36</v>
      </c>
      <c r="D165" s="12">
        <v>5.36</v>
      </c>
      <c r="E165" s="17"/>
    </row>
    <row r="166" spans="1:7" x14ac:dyDescent="0.2">
      <c r="A166" s="10">
        <v>14812</v>
      </c>
      <c r="B166" s="11">
        <v>41928</v>
      </c>
      <c r="C166" s="12">
        <v>25.55</v>
      </c>
      <c r="D166" s="12">
        <v>1.95</v>
      </c>
      <c r="E166" s="15" t="s">
        <v>21</v>
      </c>
    </row>
    <row r="167" spans="1:7" x14ac:dyDescent="0.2">
      <c r="A167" s="10">
        <v>14813</v>
      </c>
      <c r="B167" s="11">
        <v>41928</v>
      </c>
      <c r="C167" s="12">
        <v>15</v>
      </c>
      <c r="D167" s="12"/>
      <c r="E167" s="13" t="s">
        <v>19</v>
      </c>
    </row>
    <row r="168" spans="1:7" x14ac:dyDescent="0.2">
      <c r="A168" s="10">
        <v>14814</v>
      </c>
      <c r="B168" s="11">
        <v>41928</v>
      </c>
      <c r="C168" s="12">
        <v>16</v>
      </c>
      <c r="D168" s="12">
        <v>1.22</v>
      </c>
      <c r="E168" s="17"/>
      <c r="F168" s="33">
        <f>+C160</f>
        <v>27.06</v>
      </c>
      <c r="G168" s="34">
        <v>26.45</v>
      </c>
    </row>
    <row r="169" spans="1:7" x14ac:dyDescent="0.2">
      <c r="A169" s="10">
        <v>14815</v>
      </c>
      <c r="B169" s="11">
        <v>41929</v>
      </c>
      <c r="C169" s="25">
        <v>28.15</v>
      </c>
      <c r="D169" s="4">
        <v>2.15</v>
      </c>
      <c r="E169" s="26" t="s">
        <v>11</v>
      </c>
    </row>
    <row r="170" spans="1:7" x14ac:dyDescent="0.2">
      <c r="A170" s="10">
        <v>14816</v>
      </c>
      <c r="B170" s="11">
        <v>41929</v>
      </c>
      <c r="C170" s="25">
        <v>32.479999999999997</v>
      </c>
      <c r="D170" s="4">
        <v>2.48</v>
      </c>
      <c r="E170" s="26"/>
    </row>
    <row r="171" spans="1:7" x14ac:dyDescent="0.2">
      <c r="A171" s="10">
        <v>14817</v>
      </c>
      <c r="B171" s="11">
        <v>41929</v>
      </c>
      <c r="C171" s="25">
        <v>51.91</v>
      </c>
      <c r="D171" s="4">
        <v>3.96</v>
      </c>
      <c r="E171" s="26" t="s">
        <v>7</v>
      </c>
    </row>
    <row r="172" spans="1:7" x14ac:dyDescent="0.2">
      <c r="A172" s="10">
        <v>14818</v>
      </c>
      <c r="B172" s="11">
        <v>41929</v>
      </c>
      <c r="C172" s="12">
        <v>30.09</v>
      </c>
      <c r="D172" s="12">
        <v>2.29</v>
      </c>
      <c r="E172" s="15" t="s">
        <v>7</v>
      </c>
      <c r="F172" s="21"/>
      <c r="G172" s="22"/>
    </row>
    <row r="173" spans="1:7" x14ac:dyDescent="0.2">
      <c r="A173" s="10">
        <v>14819</v>
      </c>
      <c r="B173" s="11">
        <v>41929</v>
      </c>
      <c r="C173" s="12">
        <v>40</v>
      </c>
      <c r="D173" s="12">
        <v>3.05</v>
      </c>
      <c r="E173" s="13"/>
      <c r="F173" s="18"/>
      <c r="G173" s="19"/>
    </row>
    <row r="174" spans="1:7" x14ac:dyDescent="0.2">
      <c r="A174" s="10">
        <v>14820</v>
      </c>
      <c r="B174" s="11">
        <v>41929</v>
      </c>
      <c r="C174" s="12">
        <v>159.13</v>
      </c>
      <c r="D174" s="12">
        <v>12.13</v>
      </c>
      <c r="E174" s="15" t="s">
        <v>7</v>
      </c>
    </row>
    <row r="175" spans="1:7" x14ac:dyDescent="0.2">
      <c r="A175" s="10">
        <v>14821</v>
      </c>
      <c r="B175" s="11">
        <v>41929</v>
      </c>
      <c r="C175" s="12">
        <v>43.25</v>
      </c>
      <c r="D175" s="12">
        <v>3.3</v>
      </c>
      <c r="E175" s="17"/>
      <c r="F175" s="18"/>
      <c r="G175" s="19"/>
    </row>
    <row r="176" spans="1:7" x14ac:dyDescent="0.2">
      <c r="A176" s="10">
        <v>14822</v>
      </c>
      <c r="B176" s="11">
        <v>41929</v>
      </c>
      <c r="C176" s="12">
        <v>5.48</v>
      </c>
      <c r="D176" s="12"/>
      <c r="E176" s="15" t="s">
        <v>97</v>
      </c>
    </row>
    <row r="177" spans="1:7" x14ac:dyDescent="0.2">
      <c r="A177" s="10">
        <v>14823</v>
      </c>
      <c r="B177" s="11">
        <v>41929</v>
      </c>
      <c r="C177" s="12">
        <v>215.15</v>
      </c>
      <c r="D177" s="12">
        <v>16.399999999999999</v>
      </c>
      <c r="E177" s="15" t="s">
        <v>11</v>
      </c>
    </row>
    <row r="178" spans="1:7" x14ac:dyDescent="0.2">
      <c r="A178" s="10">
        <v>14824</v>
      </c>
      <c r="B178" s="11">
        <v>41929</v>
      </c>
      <c r="C178" s="12">
        <v>138</v>
      </c>
      <c r="D178" s="12"/>
      <c r="E178" s="13" t="s">
        <v>8</v>
      </c>
    </row>
    <row r="179" spans="1:7" x14ac:dyDescent="0.2">
      <c r="A179" s="10">
        <v>14825</v>
      </c>
      <c r="B179" s="11">
        <v>41929</v>
      </c>
      <c r="C179" s="12">
        <v>33.06</v>
      </c>
      <c r="D179" s="12"/>
      <c r="E179" s="13" t="s">
        <v>8</v>
      </c>
      <c r="F179" s="33">
        <f>+C171+C172+C174+C169+360.47+C177</f>
        <v>844.9</v>
      </c>
      <c r="G179" s="34">
        <v>835.03</v>
      </c>
    </row>
    <row r="180" spans="1:7" x14ac:dyDescent="0.2">
      <c r="A180" s="10">
        <v>14826</v>
      </c>
      <c r="B180" s="11">
        <v>41930</v>
      </c>
      <c r="C180" s="12">
        <v>21.9</v>
      </c>
      <c r="D180" s="12"/>
      <c r="E180" s="13" t="s">
        <v>71</v>
      </c>
    </row>
    <row r="181" spans="1:7" x14ac:dyDescent="0.2">
      <c r="A181" s="10">
        <v>14827</v>
      </c>
      <c r="B181" s="11">
        <v>41930</v>
      </c>
      <c r="C181" s="12">
        <v>25</v>
      </c>
      <c r="D181" s="12"/>
      <c r="E181" s="13" t="s">
        <v>98</v>
      </c>
      <c r="F181" s="18"/>
      <c r="G181" s="19"/>
    </row>
    <row r="182" spans="1:7" x14ac:dyDescent="0.2">
      <c r="A182" s="10">
        <v>14828</v>
      </c>
      <c r="B182" s="11">
        <v>41930</v>
      </c>
      <c r="C182" s="12">
        <v>27</v>
      </c>
      <c r="D182" s="12">
        <v>2.06</v>
      </c>
      <c r="E182" s="15" t="s">
        <v>7</v>
      </c>
      <c r="F182" s="21"/>
      <c r="G182" s="22"/>
    </row>
    <row r="183" spans="1:7" x14ac:dyDescent="0.2">
      <c r="A183" s="10">
        <v>14829</v>
      </c>
      <c r="B183" s="11">
        <v>41930</v>
      </c>
      <c r="C183" s="12">
        <v>75.78</v>
      </c>
      <c r="D183" s="12">
        <v>5.78</v>
      </c>
      <c r="E183" s="15" t="s">
        <v>11</v>
      </c>
    </row>
    <row r="184" spans="1:7" x14ac:dyDescent="0.2">
      <c r="A184" s="10">
        <v>14830</v>
      </c>
      <c r="B184" s="11">
        <v>41930</v>
      </c>
      <c r="C184" s="12">
        <v>26.001649999999998</v>
      </c>
      <c r="D184" s="12">
        <v>1.9816500000000001</v>
      </c>
      <c r="E184" s="17"/>
    </row>
    <row r="185" spans="1:7" x14ac:dyDescent="0.2">
      <c r="A185" s="10">
        <v>14831</v>
      </c>
      <c r="B185" s="11">
        <v>41930</v>
      </c>
      <c r="C185" s="12">
        <v>23.82</v>
      </c>
      <c r="D185" s="12">
        <v>1.82</v>
      </c>
      <c r="E185" s="15" t="s">
        <v>7</v>
      </c>
    </row>
    <row r="186" spans="1:7" x14ac:dyDescent="0.2">
      <c r="A186" s="10">
        <v>14832</v>
      </c>
      <c r="B186" s="11">
        <v>41930</v>
      </c>
      <c r="C186" s="12">
        <v>2.7</v>
      </c>
      <c r="D186" s="12">
        <v>0.21</v>
      </c>
      <c r="E186" s="17"/>
      <c r="F186" s="18"/>
      <c r="G186" s="19"/>
    </row>
    <row r="187" spans="1:7" x14ac:dyDescent="0.2">
      <c r="A187" s="10">
        <v>14833</v>
      </c>
      <c r="B187" s="11">
        <v>41930</v>
      </c>
      <c r="C187" s="12">
        <v>25</v>
      </c>
      <c r="D187" s="12">
        <v>1.91</v>
      </c>
      <c r="E187" s="17"/>
    </row>
    <row r="188" spans="1:7" x14ac:dyDescent="0.2">
      <c r="A188" s="10">
        <v>14834</v>
      </c>
      <c r="B188" s="11">
        <v>41930</v>
      </c>
      <c r="C188" s="12">
        <v>184.03</v>
      </c>
      <c r="D188" s="12">
        <v>14.03</v>
      </c>
      <c r="E188" s="15" t="s">
        <v>11</v>
      </c>
    </row>
    <row r="189" spans="1:7" x14ac:dyDescent="0.2">
      <c r="A189" s="10">
        <v>14835</v>
      </c>
      <c r="B189" s="11">
        <v>41930</v>
      </c>
      <c r="C189" s="12">
        <v>20.57</v>
      </c>
      <c r="D189" s="12">
        <v>1.57</v>
      </c>
      <c r="E189" s="15" t="s">
        <v>7</v>
      </c>
      <c r="F189" s="21"/>
      <c r="G189" s="22"/>
    </row>
    <row r="190" spans="1:7" x14ac:dyDescent="0.2">
      <c r="A190" s="10">
        <v>14836</v>
      </c>
      <c r="B190" s="11">
        <v>41930</v>
      </c>
      <c r="C190" s="12">
        <v>27</v>
      </c>
      <c r="D190" s="12"/>
      <c r="E190" s="15" t="s">
        <v>21</v>
      </c>
    </row>
    <row r="191" spans="1:7" x14ac:dyDescent="0.2">
      <c r="A191" s="10">
        <v>14837</v>
      </c>
      <c r="B191" s="11">
        <v>41930</v>
      </c>
      <c r="C191" s="12">
        <v>152.09</v>
      </c>
      <c r="D191" s="12">
        <v>11.59</v>
      </c>
      <c r="E191" s="17"/>
      <c r="F191" s="33">
        <f>+C182+C183+C185+C188+C189</f>
        <v>331.2</v>
      </c>
      <c r="G191" s="34">
        <v>327.14</v>
      </c>
    </row>
    <row r="192" spans="1:7" x14ac:dyDescent="0.2">
      <c r="A192" s="10">
        <v>14838</v>
      </c>
      <c r="B192" s="11">
        <v>41932</v>
      </c>
      <c r="C192" s="12">
        <v>81</v>
      </c>
      <c r="D192" s="12"/>
      <c r="E192" s="13" t="s">
        <v>99</v>
      </c>
    </row>
    <row r="193" spans="1:7" x14ac:dyDescent="0.2">
      <c r="A193" s="10">
        <v>14839</v>
      </c>
      <c r="B193" s="11">
        <v>41932</v>
      </c>
      <c r="C193" s="12">
        <v>65.38</v>
      </c>
      <c r="D193" s="12">
        <v>4.9800000000000004</v>
      </c>
      <c r="E193" s="15" t="s">
        <v>11</v>
      </c>
    </row>
    <row r="194" spans="1:7" x14ac:dyDescent="0.2">
      <c r="A194" s="10">
        <v>14840</v>
      </c>
      <c r="B194" s="11">
        <v>41932</v>
      </c>
      <c r="C194" s="12">
        <v>15.16</v>
      </c>
      <c r="D194" s="12">
        <v>1.1599999999999999</v>
      </c>
      <c r="E194" s="17"/>
    </row>
    <row r="195" spans="1:7" x14ac:dyDescent="0.2">
      <c r="A195" s="10">
        <v>14841</v>
      </c>
      <c r="B195" s="11">
        <v>41932</v>
      </c>
      <c r="C195" s="12">
        <v>643.01</v>
      </c>
      <c r="D195" s="12">
        <v>49.01</v>
      </c>
      <c r="E195" s="15" t="s">
        <v>11</v>
      </c>
      <c r="F195" s="21"/>
      <c r="G195" s="22"/>
    </row>
    <row r="196" spans="1:7" x14ac:dyDescent="0.2">
      <c r="A196" s="10">
        <v>14842</v>
      </c>
      <c r="B196" s="11">
        <v>41932</v>
      </c>
      <c r="C196" s="12">
        <v>86.49</v>
      </c>
      <c r="D196" s="12">
        <v>6.59</v>
      </c>
      <c r="E196" s="15" t="s">
        <v>21</v>
      </c>
    </row>
    <row r="197" spans="1:7" x14ac:dyDescent="0.2">
      <c r="A197" s="10">
        <v>14843</v>
      </c>
      <c r="B197" s="11">
        <v>41932</v>
      </c>
      <c r="C197" s="12">
        <v>29.23</v>
      </c>
      <c r="D197" s="12">
        <v>2.23</v>
      </c>
      <c r="E197" s="15" t="s">
        <v>11</v>
      </c>
    </row>
    <row r="198" spans="1:7" x14ac:dyDescent="0.2">
      <c r="A198" s="10">
        <v>14844</v>
      </c>
      <c r="B198" s="11">
        <v>41932</v>
      </c>
      <c r="C198" s="25">
        <v>27.06</v>
      </c>
      <c r="D198" s="4">
        <v>2.06</v>
      </c>
      <c r="E198" s="26"/>
    </row>
    <row r="199" spans="1:7" x14ac:dyDescent="0.2">
      <c r="A199" s="10">
        <v>14845</v>
      </c>
      <c r="B199" s="11">
        <v>41932</v>
      </c>
      <c r="C199" s="12">
        <v>14.56</v>
      </c>
      <c r="D199" s="12">
        <v>1.1100000000000001</v>
      </c>
      <c r="E199" s="15" t="s">
        <v>11</v>
      </c>
      <c r="F199" s="21"/>
      <c r="G199" s="22"/>
    </row>
    <row r="200" spans="1:7" x14ac:dyDescent="0.2">
      <c r="A200" s="10">
        <v>14846</v>
      </c>
      <c r="B200" s="11">
        <v>41932</v>
      </c>
      <c r="C200" s="12">
        <v>129.9</v>
      </c>
      <c r="D200" s="12">
        <v>9.9</v>
      </c>
      <c r="E200" s="15" t="s">
        <v>11</v>
      </c>
      <c r="F200" s="21"/>
      <c r="G200" s="22"/>
    </row>
    <row r="201" spans="1:7" x14ac:dyDescent="0.2">
      <c r="A201" s="10">
        <v>14847</v>
      </c>
      <c r="B201" s="11">
        <v>41932</v>
      </c>
      <c r="C201" s="12">
        <v>15.16</v>
      </c>
      <c r="D201" s="12">
        <v>1.1599999999999999</v>
      </c>
      <c r="E201" s="13"/>
    </row>
    <row r="202" spans="1:7" x14ac:dyDescent="0.2">
      <c r="A202" s="10">
        <v>14848</v>
      </c>
      <c r="B202" s="11">
        <v>41932</v>
      </c>
      <c r="C202" s="12">
        <v>16</v>
      </c>
      <c r="D202" s="12"/>
      <c r="E202" s="13" t="s">
        <v>95</v>
      </c>
    </row>
    <row r="203" spans="1:7" x14ac:dyDescent="0.2">
      <c r="A203" s="10">
        <v>14849</v>
      </c>
      <c r="B203" s="11">
        <v>41932</v>
      </c>
      <c r="C203" s="12">
        <v>40</v>
      </c>
      <c r="D203" s="12"/>
      <c r="E203" s="15" t="s">
        <v>100</v>
      </c>
    </row>
    <row r="204" spans="1:7" x14ac:dyDescent="0.2">
      <c r="A204" s="10">
        <v>14850</v>
      </c>
      <c r="B204" s="11">
        <v>41932</v>
      </c>
      <c r="C204" s="12">
        <v>11.88</v>
      </c>
      <c r="D204" s="12">
        <v>0.91</v>
      </c>
      <c r="E204" s="15" t="s">
        <v>101</v>
      </c>
    </row>
    <row r="205" spans="1:7" x14ac:dyDescent="0.2">
      <c r="A205" s="10">
        <v>14851</v>
      </c>
      <c r="B205" s="11">
        <v>41932</v>
      </c>
      <c r="C205" s="12">
        <v>18.46</v>
      </c>
      <c r="D205" s="12">
        <v>1.41</v>
      </c>
      <c r="E205" s="15" t="s">
        <v>11</v>
      </c>
    </row>
    <row r="206" spans="1:7" x14ac:dyDescent="0.2">
      <c r="A206" s="10">
        <v>14852</v>
      </c>
      <c r="B206" s="11">
        <v>41932</v>
      </c>
      <c r="C206" s="12">
        <v>8.66</v>
      </c>
      <c r="D206" s="12">
        <v>0.66</v>
      </c>
      <c r="E206" s="15" t="s">
        <v>11</v>
      </c>
    </row>
    <row r="207" spans="1:7" x14ac:dyDescent="0.2">
      <c r="A207" s="10">
        <v>14853</v>
      </c>
      <c r="B207" s="11">
        <v>41932</v>
      </c>
      <c r="C207" s="12">
        <v>40</v>
      </c>
      <c r="D207" s="12">
        <v>3.05</v>
      </c>
      <c r="E207" s="17"/>
      <c r="F207" s="33">
        <f>+C195+C197+C199+C200+C205+C193+C206-14.56</f>
        <v>894.64</v>
      </c>
      <c r="G207" s="34">
        <v>885.1</v>
      </c>
    </row>
    <row r="208" spans="1:7" x14ac:dyDescent="0.2">
      <c r="A208" s="10">
        <v>14854</v>
      </c>
      <c r="B208" s="11">
        <v>41933</v>
      </c>
      <c r="C208" s="12">
        <v>73.61</v>
      </c>
      <c r="D208" s="12">
        <v>5.61</v>
      </c>
      <c r="E208" s="15" t="s">
        <v>7</v>
      </c>
      <c r="F208" s="21"/>
      <c r="G208" s="22"/>
    </row>
    <row r="209" spans="1:7" x14ac:dyDescent="0.2">
      <c r="A209" s="10">
        <v>14855</v>
      </c>
      <c r="B209" s="11">
        <v>41933</v>
      </c>
      <c r="C209" s="12">
        <v>11.91</v>
      </c>
      <c r="D209" s="12">
        <v>0.91</v>
      </c>
      <c r="E209" s="15" t="s">
        <v>11</v>
      </c>
    </row>
    <row r="210" spans="1:7" x14ac:dyDescent="0.2">
      <c r="A210" s="10">
        <v>14856</v>
      </c>
      <c r="B210" s="11">
        <v>41933</v>
      </c>
      <c r="C210" s="12">
        <v>45.47</v>
      </c>
      <c r="D210" s="12">
        <v>3.47</v>
      </c>
      <c r="E210" s="15" t="s">
        <v>21</v>
      </c>
      <c r="F210" s="21"/>
      <c r="G210" s="22"/>
    </row>
    <row r="211" spans="1:7" x14ac:dyDescent="0.2">
      <c r="A211" s="10">
        <v>14857</v>
      </c>
      <c r="B211" s="11">
        <v>41933</v>
      </c>
      <c r="C211" s="12">
        <v>9.74</v>
      </c>
      <c r="D211" s="12">
        <v>0.74</v>
      </c>
      <c r="E211" s="17"/>
      <c r="F211" s="18"/>
      <c r="G211" s="19"/>
    </row>
    <row r="212" spans="1:7" x14ac:dyDescent="0.2">
      <c r="A212" s="10">
        <v>14858</v>
      </c>
      <c r="B212" s="11">
        <v>41933</v>
      </c>
      <c r="C212" s="12">
        <v>14</v>
      </c>
      <c r="D212" s="12">
        <v>1.07</v>
      </c>
      <c r="E212" s="17"/>
    </row>
    <row r="213" spans="1:7" x14ac:dyDescent="0.2">
      <c r="A213" s="10">
        <v>14859</v>
      </c>
      <c r="B213" s="11">
        <v>41933</v>
      </c>
      <c r="C213" s="12">
        <v>4.76</v>
      </c>
      <c r="D213" s="12">
        <v>0.36</v>
      </c>
      <c r="E213" s="17"/>
    </row>
    <row r="214" spans="1:7" x14ac:dyDescent="0.2">
      <c r="A214" s="10">
        <v>14860</v>
      </c>
      <c r="B214" s="11">
        <v>41933</v>
      </c>
      <c r="C214" s="12">
        <v>5</v>
      </c>
      <c r="D214" s="12">
        <v>0.38</v>
      </c>
      <c r="E214" s="17"/>
      <c r="F214" s="33">
        <f>+C208+C209</f>
        <v>85.52</v>
      </c>
      <c r="G214" s="34">
        <v>83.52</v>
      </c>
    </row>
    <row r="215" spans="1:7" x14ac:dyDescent="0.2">
      <c r="A215" s="10">
        <v>14861</v>
      </c>
      <c r="B215" s="11">
        <v>41934</v>
      </c>
      <c r="C215" s="12">
        <v>139</v>
      </c>
      <c r="D215" s="12"/>
      <c r="E215" s="13" t="s">
        <v>99</v>
      </c>
      <c r="F215" s="18"/>
      <c r="G215" s="19"/>
    </row>
    <row r="216" spans="1:7" x14ac:dyDescent="0.2">
      <c r="A216" s="10">
        <v>14862</v>
      </c>
      <c r="B216" s="11">
        <v>41934</v>
      </c>
      <c r="C216" s="12">
        <v>80.11</v>
      </c>
      <c r="D216" s="12">
        <v>6.11</v>
      </c>
      <c r="E216" s="17"/>
      <c r="F216" s="18"/>
      <c r="G216" s="19"/>
    </row>
    <row r="217" spans="1:7" x14ac:dyDescent="0.2">
      <c r="A217" s="10">
        <v>14863</v>
      </c>
      <c r="B217" s="11">
        <v>41934</v>
      </c>
      <c r="C217" s="12">
        <v>7.58</v>
      </c>
      <c r="D217" s="12">
        <v>0.57999999999999996</v>
      </c>
      <c r="E217" s="17"/>
      <c r="F217" s="18"/>
      <c r="G217" s="19"/>
    </row>
    <row r="218" spans="1:7" x14ac:dyDescent="0.2">
      <c r="A218" s="10">
        <v>14864</v>
      </c>
      <c r="B218" s="11">
        <v>41934</v>
      </c>
      <c r="C218" s="12">
        <v>12.99</v>
      </c>
      <c r="D218" s="12">
        <v>0.99</v>
      </c>
      <c r="E218" s="15" t="s">
        <v>11</v>
      </c>
      <c r="F218" s="21"/>
      <c r="G218" s="22"/>
    </row>
    <row r="219" spans="1:7" x14ac:dyDescent="0.2">
      <c r="A219" s="10">
        <v>14865</v>
      </c>
      <c r="B219" s="11">
        <v>41934</v>
      </c>
      <c r="C219" s="12">
        <v>178.61</v>
      </c>
      <c r="D219" s="12">
        <v>13.61</v>
      </c>
      <c r="E219" s="15" t="s">
        <v>7</v>
      </c>
      <c r="F219" s="21"/>
      <c r="G219" s="22"/>
    </row>
    <row r="220" spans="1:7" x14ac:dyDescent="0.2">
      <c r="A220" s="10">
        <v>14866</v>
      </c>
      <c r="B220" s="11">
        <v>41934</v>
      </c>
      <c r="C220" s="12">
        <v>8</v>
      </c>
      <c r="D220" s="12">
        <v>0</v>
      </c>
      <c r="E220" s="15" t="s">
        <v>11</v>
      </c>
    </row>
    <row r="221" spans="1:7" x14ac:dyDescent="0.2">
      <c r="A221" s="10">
        <v>14867</v>
      </c>
      <c r="B221" s="11">
        <v>41934</v>
      </c>
      <c r="C221" s="12">
        <v>40.049999999999997</v>
      </c>
      <c r="D221" s="12">
        <v>3.05</v>
      </c>
      <c r="E221" s="17"/>
      <c r="F221" s="18"/>
      <c r="G221" s="19"/>
    </row>
    <row r="222" spans="1:7" x14ac:dyDescent="0.2">
      <c r="A222" s="10">
        <v>14868</v>
      </c>
      <c r="B222" s="11">
        <v>41934</v>
      </c>
      <c r="C222" s="12">
        <v>25.98</v>
      </c>
      <c r="D222" s="12">
        <v>1.98</v>
      </c>
      <c r="E222" s="17"/>
      <c r="F222" s="18"/>
      <c r="G222" s="19"/>
    </row>
    <row r="223" spans="1:7" x14ac:dyDescent="0.2">
      <c r="A223" s="10">
        <v>14869</v>
      </c>
      <c r="B223" s="11">
        <v>41934</v>
      </c>
      <c r="C223" s="12">
        <v>391.87</v>
      </c>
      <c r="D223" s="12">
        <v>29.87</v>
      </c>
      <c r="E223" s="15" t="s">
        <v>102</v>
      </c>
    </row>
    <row r="224" spans="1:7" x14ac:dyDescent="0.2">
      <c r="A224" s="10">
        <v>14870</v>
      </c>
      <c r="B224" s="11">
        <v>41934</v>
      </c>
      <c r="C224" s="12">
        <v>218.67</v>
      </c>
      <c r="D224" s="12">
        <v>16.670000000000002</v>
      </c>
      <c r="E224" s="15"/>
    </row>
    <row r="225" spans="1:7" x14ac:dyDescent="0.2">
      <c r="A225" s="10">
        <v>14871</v>
      </c>
      <c r="B225" s="11">
        <v>41934</v>
      </c>
      <c r="C225" s="12">
        <v>112</v>
      </c>
      <c r="D225" s="12"/>
      <c r="E225" s="15" t="s">
        <v>103</v>
      </c>
    </row>
    <row r="226" spans="1:7" x14ac:dyDescent="0.2">
      <c r="A226" s="10">
        <v>14872</v>
      </c>
      <c r="B226" s="11">
        <v>41934</v>
      </c>
      <c r="C226" s="12">
        <v>81.19</v>
      </c>
      <c r="D226" s="12">
        <v>6.19</v>
      </c>
      <c r="E226" s="15" t="s">
        <v>11</v>
      </c>
      <c r="F226" s="33">
        <f>+C218+C219+40+200+C226+200+C220</f>
        <v>720.79</v>
      </c>
      <c r="G226" s="34">
        <v>706.16</v>
      </c>
    </row>
    <row r="227" spans="1:7" x14ac:dyDescent="0.2">
      <c r="A227" s="10">
        <v>14873</v>
      </c>
      <c r="B227" s="11">
        <v>41935</v>
      </c>
      <c r="C227" s="12">
        <v>300</v>
      </c>
      <c r="D227" s="12">
        <v>22.86</v>
      </c>
      <c r="E227" s="17"/>
    </row>
    <row r="228" spans="1:7" x14ac:dyDescent="0.2">
      <c r="A228" s="10">
        <v>14874</v>
      </c>
      <c r="B228" s="11">
        <v>41935</v>
      </c>
      <c r="C228" s="12">
        <v>29.23</v>
      </c>
      <c r="D228" s="12">
        <v>2.23</v>
      </c>
      <c r="E228" s="17"/>
    </row>
    <row r="229" spans="1:7" x14ac:dyDescent="0.2">
      <c r="A229" s="10">
        <v>14875</v>
      </c>
      <c r="B229" s="11">
        <v>41935</v>
      </c>
      <c r="C229" s="12">
        <v>214.34</v>
      </c>
      <c r="D229" s="12">
        <v>16.34</v>
      </c>
      <c r="E229" s="15"/>
      <c r="F229" s="33">
        <v>64</v>
      </c>
      <c r="G229" s="34">
        <v>62.54</v>
      </c>
    </row>
    <row r="230" spans="1:7" x14ac:dyDescent="0.2">
      <c r="A230" s="10">
        <v>14876</v>
      </c>
      <c r="B230" s="11">
        <v>41936</v>
      </c>
      <c r="C230" s="12">
        <v>121.24</v>
      </c>
      <c r="D230" s="12">
        <v>9.24</v>
      </c>
      <c r="E230" s="15" t="s">
        <v>11</v>
      </c>
    </row>
    <row r="231" spans="1:7" x14ac:dyDescent="0.2">
      <c r="A231" s="10">
        <v>14877</v>
      </c>
      <c r="B231" s="11">
        <v>41936</v>
      </c>
      <c r="C231" s="12">
        <v>20.51</v>
      </c>
      <c r="D231" s="12">
        <v>1.56</v>
      </c>
      <c r="E231" s="17"/>
      <c r="F231" s="18"/>
      <c r="G231" s="19"/>
    </row>
    <row r="232" spans="1:7" x14ac:dyDescent="0.2">
      <c r="A232" s="10">
        <v>14878</v>
      </c>
      <c r="B232" s="11">
        <v>41936</v>
      </c>
      <c r="C232" s="12">
        <v>116</v>
      </c>
      <c r="D232" s="12"/>
      <c r="E232" s="26" t="s">
        <v>104</v>
      </c>
      <c r="F232" s="18"/>
      <c r="G232" s="19"/>
    </row>
    <row r="233" spans="1:7" x14ac:dyDescent="0.2">
      <c r="A233" s="10">
        <v>14879</v>
      </c>
      <c r="B233" s="11">
        <v>41936</v>
      </c>
      <c r="C233" s="12">
        <v>8.61</v>
      </c>
      <c r="D233" s="12">
        <v>0.66</v>
      </c>
      <c r="E233" s="17"/>
      <c r="F233" s="18"/>
      <c r="G233" s="19"/>
    </row>
    <row r="234" spans="1:7" x14ac:dyDescent="0.2">
      <c r="A234" s="10">
        <v>14880</v>
      </c>
      <c r="B234" s="11">
        <v>41936</v>
      </c>
      <c r="C234" s="12">
        <v>155.18</v>
      </c>
      <c r="D234" s="12">
        <v>11.83</v>
      </c>
      <c r="E234" s="15" t="s">
        <v>11</v>
      </c>
      <c r="F234" s="21"/>
      <c r="G234" s="22"/>
    </row>
    <row r="235" spans="1:7" x14ac:dyDescent="0.2">
      <c r="A235" s="10">
        <v>14881</v>
      </c>
      <c r="B235" s="11">
        <v>41936</v>
      </c>
      <c r="C235" s="12">
        <v>5.39</v>
      </c>
      <c r="D235" s="12">
        <v>0.41</v>
      </c>
      <c r="E235" s="17"/>
    </row>
    <row r="236" spans="1:7" x14ac:dyDescent="0.2">
      <c r="A236" s="10">
        <v>14882</v>
      </c>
      <c r="B236" s="11">
        <v>41936</v>
      </c>
      <c r="C236" s="12">
        <v>125.98</v>
      </c>
      <c r="D236" s="12">
        <v>9.98</v>
      </c>
      <c r="E236" s="15" t="s">
        <v>7</v>
      </c>
    </row>
    <row r="237" spans="1:7" x14ac:dyDescent="0.2">
      <c r="A237" s="10">
        <v>14883</v>
      </c>
      <c r="B237" s="11">
        <v>41936</v>
      </c>
      <c r="C237" s="12">
        <v>20</v>
      </c>
      <c r="D237" s="12"/>
      <c r="E237" s="13" t="s">
        <v>95</v>
      </c>
    </row>
    <row r="238" spans="1:7" x14ac:dyDescent="0.2">
      <c r="A238" s="10">
        <v>14884</v>
      </c>
      <c r="B238" s="11">
        <v>41936</v>
      </c>
      <c r="C238" s="12">
        <v>25</v>
      </c>
      <c r="D238" s="12">
        <v>1.91</v>
      </c>
      <c r="E238" s="17"/>
    </row>
    <row r="239" spans="1:7" x14ac:dyDescent="0.2">
      <c r="A239" s="10">
        <v>14885</v>
      </c>
      <c r="B239" s="11">
        <v>41936</v>
      </c>
      <c r="C239" s="12">
        <v>156.13999999999999</v>
      </c>
      <c r="D239" s="12">
        <v>11.14</v>
      </c>
      <c r="E239" s="15" t="s">
        <v>11</v>
      </c>
    </row>
    <row r="240" spans="1:7" x14ac:dyDescent="0.2">
      <c r="A240" s="10">
        <v>14886</v>
      </c>
      <c r="B240" s="11">
        <v>41936</v>
      </c>
      <c r="C240" s="12">
        <v>38.97</v>
      </c>
      <c r="D240" s="12">
        <v>2.97</v>
      </c>
      <c r="E240" s="15" t="s">
        <v>21</v>
      </c>
      <c r="F240" s="33">
        <f>+C230+C234+C236+C239+40</f>
        <v>598.54</v>
      </c>
      <c r="G240" s="34">
        <v>592.33000000000004</v>
      </c>
    </row>
    <row r="241" spans="1:7" x14ac:dyDescent="0.2">
      <c r="A241" s="10">
        <v>14887</v>
      </c>
      <c r="B241" s="11">
        <v>41937</v>
      </c>
      <c r="C241" s="12">
        <v>53.04</v>
      </c>
      <c r="D241" s="12">
        <v>4.04</v>
      </c>
      <c r="E241" s="15" t="s">
        <v>11</v>
      </c>
    </row>
    <row r="242" spans="1:7" x14ac:dyDescent="0.2">
      <c r="A242" s="10">
        <v>14888</v>
      </c>
      <c r="B242" s="11">
        <v>41937</v>
      </c>
      <c r="C242" s="12">
        <v>69</v>
      </c>
      <c r="D242" s="12"/>
      <c r="E242" s="13" t="s">
        <v>71</v>
      </c>
    </row>
    <row r="243" spans="1:7" x14ac:dyDescent="0.2">
      <c r="A243" s="10">
        <v>14889</v>
      </c>
      <c r="B243" s="11">
        <v>41937</v>
      </c>
      <c r="C243" s="12">
        <v>63</v>
      </c>
      <c r="D243" s="12"/>
      <c r="E243" s="13" t="s">
        <v>105</v>
      </c>
    </row>
    <row r="244" spans="1:7" x14ac:dyDescent="0.2">
      <c r="A244" s="10">
        <v>14890</v>
      </c>
      <c r="B244" s="11">
        <v>41937</v>
      </c>
      <c r="C244" s="12">
        <v>10.83</v>
      </c>
      <c r="D244" s="12">
        <v>0.83</v>
      </c>
      <c r="E244" s="17"/>
    </row>
    <row r="245" spans="1:7" x14ac:dyDescent="0.2">
      <c r="A245" s="10">
        <v>14891</v>
      </c>
      <c r="B245" s="11">
        <v>41937</v>
      </c>
      <c r="C245" s="12">
        <v>9.74</v>
      </c>
      <c r="D245" s="12">
        <v>0.74</v>
      </c>
      <c r="E245" s="15" t="s">
        <v>21</v>
      </c>
    </row>
    <row r="246" spans="1:7" x14ac:dyDescent="0.2">
      <c r="A246" s="10">
        <v>14892</v>
      </c>
      <c r="B246" s="11">
        <v>41937</v>
      </c>
      <c r="C246" s="12">
        <v>27.06</v>
      </c>
      <c r="D246" s="12">
        <v>2.06</v>
      </c>
      <c r="E246" s="17"/>
    </row>
    <row r="247" spans="1:7" ht="15" x14ac:dyDescent="0.25">
      <c r="A247" s="10">
        <v>14893</v>
      </c>
      <c r="B247" s="11">
        <v>41937</v>
      </c>
      <c r="C247" s="12">
        <v>198.63</v>
      </c>
      <c r="D247" s="12">
        <v>15.14</v>
      </c>
      <c r="E247" s="17"/>
      <c r="F247"/>
      <c r="G247"/>
    </row>
    <row r="248" spans="1:7" x14ac:dyDescent="0.2">
      <c r="A248" s="10">
        <v>14894</v>
      </c>
      <c r="B248" s="11">
        <v>41937</v>
      </c>
      <c r="C248" s="25">
        <v>84</v>
      </c>
      <c r="D248" s="4">
        <v>6.39</v>
      </c>
      <c r="E248" s="26"/>
      <c r="F248" s="45">
        <f>+C241</f>
        <v>53.04</v>
      </c>
      <c r="G248" s="34">
        <v>78.55</v>
      </c>
    </row>
    <row r="249" spans="1:7" x14ac:dyDescent="0.2">
      <c r="A249" s="10">
        <v>14895</v>
      </c>
      <c r="B249" s="11">
        <v>41939</v>
      </c>
      <c r="C249" s="25">
        <v>126.49</v>
      </c>
      <c r="D249" s="4">
        <v>9.64</v>
      </c>
      <c r="E249" s="26"/>
    </row>
    <row r="250" spans="1:7" x14ac:dyDescent="0.2">
      <c r="A250" s="10">
        <v>14896</v>
      </c>
      <c r="B250" s="11">
        <v>41939</v>
      </c>
      <c r="C250" s="25">
        <v>100</v>
      </c>
      <c r="D250" s="4">
        <v>0</v>
      </c>
      <c r="E250" s="26" t="s">
        <v>106</v>
      </c>
    </row>
    <row r="251" spans="1:7" x14ac:dyDescent="0.2">
      <c r="A251" s="10">
        <v>14897</v>
      </c>
      <c r="B251" s="11">
        <v>41939</v>
      </c>
      <c r="C251" s="12">
        <v>119.94</v>
      </c>
      <c r="D251" s="12">
        <v>9.14</v>
      </c>
      <c r="E251" s="17"/>
      <c r="F251" s="12"/>
      <c r="G251" s="12"/>
    </row>
    <row r="252" spans="1:7" x14ac:dyDescent="0.2">
      <c r="A252" s="10">
        <v>14898</v>
      </c>
      <c r="B252" s="11">
        <v>41939</v>
      </c>
      <c r="C252" s="12">
        <v>259.8</v>
      </c>
      <c r="D252" s="12">
        <v>19.8</v>
      </c>
      <c r="E252" s="15" t="s">
        <v>11</v>
      </c>
      <c r="F252" s="10"/>
      <c r="G252" s="10"/>
    </row>
    <row r="253" spans="1:7" x14ac:dyDescent="0.2">
      <c r="A253" s="10">
        <v>14899</v>
      </c>
      <c r="B253" s="11">
        <v>41939</v>
      </c>
      <c r="C253" s="12">
        <v>63</v>
      </c>
      <c r="D253" s="12">
        <v>4.8</v>
      </c>
      <c r="E253" s="17"/>
    </row>
    <row r="254" spans="1:7" x14ac:dyDescent="0.2">
      <c r="A254" s="10">
        <v>14900</v>
      </c>
      <c r="B254" s="11">
        <v>41939</v>
      </c>
      <c r="C254" s="12">
        <v>173.2</v>
      </c>
      <c r="D254" s="12">
        <v>13.2</v>
      </c>
      <c r="E254" s="15" t="s">
        <v>107</v>
      </c>
    </row>
    <row r="255" spans="1:7" x14ac:dyDescent="0.2">
      <c r="A255" s="10">
        <v>14901</v>
      </c>
      <c r="B255" s="11">
        <v>41939</v>
      </c>
      <c r="C255" s="12">
        <v>119.62</v>
      </c>
      <c r="D255" s="12">
        <v>9.1199999999999992</v>
      </c>
      <c r="E255" s="15" t="s">
        <v>108</v>
      </c>
    </row>
    <row r="256" spans="1:7" x14ac:dyDescent="0.2">
      <c r="A256" s="10">
        <v>14902</v>
      </c>
      <c r="B256" s="11">
        <v>41939</v>
      </c>
      <c r="C256" s="12">
        <v>416.76</v>
      </c>
      <c r="D256" s="12">
        <v>31.76</v>
      </c>
      <c r="E256" s="15"/>
    </row>
    <row r="257" spans="1:9" x14ac:dyDescent="0.2">
      <c r="A257" s="10">
        <v>14903</v>
      </c>
      <c r="B257" s="11">
        <v>41939</v>
      </c>
      <c r="C257" s="12">
        <v>287.95</v>
      </c>
      <c r="D257" s="12">
        <v>21.95</v>
      </c>
      <c r="E257" s="15" t="s">
        <v>11</v>
      </c>
      <c r="F257" s="33">
        <f>+C252+50+C257+108.64</f>
        <v>706.39</v>
      </c>
      <c r="G257" s="34">
        <v>700.52</v>
      </c>
    </row>
    <row r="258" spans="1:9" x14ac:dyDescent="0.2">
      <c r="A258" s="10">
        <v>14904</v>
      </c>
      <c r="B258" s="11">
        <v>41940</v>
      </c>
      <c r="C258" s="12">
        <v>35.18</v>
      </c>
      <c r="D258" s="12">
        <v>2.68</v>
      </c>
      <c r="E258" s="17"/>
    </row>
    <row r="259" spans="1:9" x14ac:dyDescent="0.2">
      <c r="A259" s="10">
        <v>14905</v>
      </c>
      <c r="B259" s="11">
        <v>41940</v>
      </c>
      <c r="C259" s="12">
        <v>33.99</v>
      </c>
      <c r="D259" s="12">
        <v>2.59</v>
      </c>
      <c r="E259" s="15" t="s">
        <v>11</v>
      </c>
      <c r="F259" s="21"/>
      <c r="G259" s="22"/>
    </row>
    <row r="260" spans="1:9" x14ac:dyDescent="0.2">
      <c r="A260" s="10">
        <v>14906</v>
      </c>
      <c r="B260" s="11">
        <v>41940</v>
      </c>
      <c r="C260" s="12">
        <v>272.79000000000002</v>
      </c>
      <c r="D260" s="12">
        <v>20.79</v>
      </c>
      <c r="E260" s="13"/>
      <c r="F260" s="18"/>
      <c r="G260" s="19"/>
    </row>
    <row r="261" spans="1:9" x14ac:dyDescent="0.2">
      <c r="A261" s="10">
        <v>14907</v>
      </c>
      <c r="B261" s="11">
        <v>41940</v>
      </c>
      <c r="C261" s="12">
        <v>34.21</v>
      </c>
      <c r="D261" s="12">
        <v>2.61</v>
      </c>
      <c r="E261" s="15"/>
    </row>
    <row r="262" spans="1:9" x14ac:dyDescent="0.2">
      <c r="A262" s="10">
        <v>14908</v>
      </c>
      <c r="B262" s="11">
        <v>41940</v>
      </c>
      <c r="C262" s="12">
        <v>25.93</v>
      </c>
      <c r="D262" s="12">
        <v>1.98</v>
      </c>
      <c r="E262" s="15" t="s">
        <v>11</v>
      </c>
    </row>
    <row r="263" spans="1:9" x14ac:dyDescent="0.2">
      <c r="A263" s="10">
        <v>14909</v>
      </c>
      <c r="B263" s="11">
        <v>41940</v>
      </c>
      <c r="C263" s="12">
        <v>345.99</v>
      </c>
      <c r="D263" s="12">
        <v>33.99</v>
      </c>
      <c r="E263" s="15" t="s">
        <v>109</v>
      </c>
    </row>
    <row r="264" spans="1:9" x14ac:dyDescent="0.2">
      <c r="A264" s="10">
        <v>14910</v>
      </c>
      <c r="B264" s="11">
        <v>41940</v>
      </c>
      <c r="C264" s="12">
        <v>20.57</v>
      </c>
      <c r="D264" s="12">
        <v>1.57</v>
      </c>
      <c r="E264" s="15" t="s">
        <v>11</v>
      </c>
    </row>
    <row r="265" spans="1:9" x14ac:dyDescent="0.2">
      <c r="A265" s="10">
        <v>14911</v>
      </c>
      <c r="B265" s="11">
        <v>41940</v>
      </c>
      <c r="C265" s="12">
        <v>19.54</v>
      </c>
      <c r="D265" s="12">
        <v>1.49</v>
      </c>
      <c r="E265" s="17"/>
      <c r="F265" s="33">
        <f>+C259+C262+C264</f>
        <v>80.490000000000009</v>
      </c>
      <c r="G265" s="34">
        <v>79.260000000000005</v>
      </c>
    </row>
    <row r="266" spans="1:9" x14ac:dyDescent="0.2">
      <c r="A266" s="4">
        <v>14912</v>
      </c>
      <c r="B266" s="11">
        <v>41941</v>
      </c>
      <c r="C266" s="25">
        <v>572.64</v>
      </c>
      <c r="D266" s="4">
        <v>43.64</v>
      </c>
      <c r="E266" s="26" t="s">
        <v>26</v>
      </c>
    </row>
    <row r="267" spans="1:9" x14ac:dyDescent="0.2">
      <c r="A267" s="10">
        <v>14913</v>
      </c>
      <c r="B267" s="11">
        <v>41941</v>
      </c>
      <c r="C267" s="12">
        <v>-21.65</v>
      </c>
      <c r="D267" s="12">
        <v>-1.65</v>
      </c>
      <c r="E267" s="17"/>
    </row>
    <row r="268" spans="1:9" x14ac:dyDescent="0.2">
      <c r="A268" s="10">
        <v>14914</v>
      </c>
      <c r="B268" s="11">
        <v>41941</v>
      </c>
      <c r="C268" s="12">
        <v>34.590000000000003</v>
      </c>
      <c r="D268" s="12">
        <v>2.64</v>
      </c>
      <c r="E268" s="17"/>
      <c r="H268" s="12"/>
    </row>
    <row r="269" spans="1:9" x14ac:dyDescent="0.2">
      <c r="A269" s="10">
        <v>14915</v>
      </c>
      <c r="B269" s="11">
        <v>41941</v>
      </c>
      <c r="C269" s="12">
        <v>870.33</v>
      </c>
      <c r="D269" s="12">
        <v>66.33</v>
      </c>
      <c r="E269" s="15" t="s">
        <v>11</v>
      </c>
      <c r="F269" s="21"/>
      <c r="G269" s="22"/>
      <c r="H269" s="10"/>
      <c r="I269" s="10"/>
    </row>
    <row r="270" spans="1:9" x14ac:dyDescent="0.2">
      <c r="A270" s="10">
        <v>14916</v>
      </c>
      <c r="B270" s="11">
        <v>41941</v>
      </c>
      <c r="C270" s="12">
        <v>19.489999999999998</v>
      </c>
      <c r="D270" s="12">
        <v>1.49</v>
      </c>
      <c r="E270" s="17"/>
      <c r="H270" s="12"/>
      <c r="I270" s="10"/>
    </row>
    <row r="271" spans="1:9" x14ac:dyDescent="0.2">
      <c r="A271" s="10">
        <v>14917</v>
      </c>
      <c r="B271" s="11">
        <v>41941</v>
      </c>
      <c r="C271" s="12">
        <v>181.86</v>
      </c>
      <c r="D271" s="12">
        <v>13.86</v>
      </c>
      <c r="E271" s="15" t="s">
        <v>11</v>
      </c>
      <c r="H271" s="10"/>
      <c r="I271" s="10"/>
    </row>
    <row r="272" spans="1:9" x14ac:dyDescent="0.2">
      <c r="A272" s="10">
        <v>14918</v>
      </c>
      <c r="B272" s="11">
        <v>41941</v>
      </c>
      <c r="C272" s="12">
        <v>352.35</v>
      </c>
      <c r="D272" s="12">
        <v>26.85</v>
      </c>
      <c r="E272" s="15" t="s">
        <v>11</v>
      </c>
      <c r="H272" s="10"/>
      <c r="I272" s="10"/>
    </row>
    <row r="273" spans="1:9" x14ac:dyDescent="0.2">
      <c r="A273" s="10">
        <v>14919</v>
      </c>
      <c r="B273" s="11">
        <v>41941</v>
      </c>
      <c r="C273" s="12">
        <v>285.77999999999997</v>
      </c>
      <c r="D273" s="12">
        <v>21.78</v>
      </c>
      <c r="E273" s="15" t="s">
        <v>7</v>
      </c>
      <c r="F273" s="33">
        <f>+C271+C273</f>
        <v>467.64</v>
      </c>
      <c r="G273" s="34">
        <v>461.16</v>
      </c>
      <c r="H273" s="10"/>
      <c r="I273" s="10"/>
    </row>
    <row r="274" spans="1:9" x14ac:dyDescent="0.2">
      <c r="A274" s="10">
        <v>14920</v>
      </c>
      <c r="B274" s="11">
        <v>41942</v>
      </c>
      <c r="C274" s="12">
        <v>65.489999999999995</v>
      </c>
      <c r="D274" s="12">
        <v>4.99</v>
      </c>
      <c r="E274" s="15" t="s">
        <v>11</v>
      </c>
      <c r="H274" s="10"/>
      <c r="I274" s="10"/>
    </row>
    <row r="275" spans="1:9" x14ac:dyDescent="0.2">
      <c r="A275" s="10">
        <v>14921</v>
      </c>
      <c r="B275" s="11">
        <v>41942</v>
      </c>
      <c r="C275" s="12">
        <v>42.22</v>
      </c>
      <c r="D275" s="12">
        <v>3.22</v>
      </c>
      <c r="E275" s="17"/>
      <c r="F275" s="18"/>
      <c r="G275" s="19"/>
      <c r="H275" s="12"/>
      <c r="I275" s="10"/>
    </row>
    <row r="276" spans="1:9" x14ac:dyDescent="0.2">
      <c r="A276" s="10">
        <v>14922</v>
      </c>
      <c r="B276" s="11">
        <v>41942</v>
      </c>
      <c r="C276" s="12">
        <v>277.66000000000003</v>
      </c>
      <c r="D276" s="12">
        <v>21.16</v>
      </c>
      <c r="E276" s="17"/>
      <c r="F276" s="18"/>
      <c r="G276" s="19"/>
      <c r="H276" s="12"/>
      <c r="I276" s="10"/>
    </row>
    <row r="277" spans="1:9" x14ac:dyDescent="0.2">
      <c r="A277" s="10">
        <v>14923</v>
      </c>
      <c r="B277" s="11">
        <v>41942</v>
      </c>
      <c r="C277" s="12">
        <v>90.52</v>
      </c>
      <c r="D277" s="12">
        <v>6.52</v>
      </c>
      <c r="E277" s="17"/>
      <c r="H277" s="12"/>
      <c r="I277" s="10"/>
    </row>
    <row r="278" spans="1:9" x14ac:dyDescent="0.2">
      <c r="A278" s="10">
        <v>14924</v>
      </c>
      <c r="B278" s="11">
        <v>41942</v>
      </c>
      <c r="C278" s="12">
        <v>17.27</v>
      </c>
      <c r="D278" s="12">
        <v>1.32</v>
      </c>
      <c r="E278" s="17"/>
      <c r="F278" s="18"/>
      <c r="G278" s="19"/>
      <c r="H278" s="12"/>
      <c r="I278" s="10"/>
    </row>
    <row r="279" spans="1:9" x14ac:dyDescent="0.2">
      <c r="A279" s="10">
        <v>14925</v>
      </c>
      <c r="B279" s="11">
        <v>41942</v>
      </c>
      <c r="C279" s="12">
        <v>103.87</v>
      </c>
      <c r="D279" s="12">
        <v>7.92</v>
      </c>
      <c r="E279" s="15" t="s">
        <v>11</v>
      </c>
      <c r="H279" s="10"/>
      <c r="I279" s="10"/>
    </row>
    <row r="280" spans="1:9" x14ac:dyDescent="0.2">
      <c r="A280" s="10">
        <v>14926</v>
      </c>
      <c r="B280" s="11">
        <v>41942</v>
      </c>
      <c r="C280" s="12">
        <v>20.57</v>
      </c>
      <c r="D280" s="12">
        <v>1.57</v>
      </c>
      <c r="E280" s="17"/>
      <c r="H280" s="12"/>
      <c r="I280" s="10"/>
    </row>
    <row r="281" spans="1:9" x14ac:dyDescent="0.2">
      <c r="A281" s="10">
        <v>14927</v>
      </c>
      <c r="B281" s="11">
        <v>41942</v>
      </c>
      <c r="C281" s="12">
        <v>182.94</v>
      </c>
      <c r="D281" s="12">
        <v>13.94</v>
      </c>
      <c r="E281" s="15" t="s">
        <v>110</v>
      </c>
      <c r="H281" s="10"/>
      <c r="I281" s="10"/>
    </row>
    <row r="282" spans="1:9" x14ac:dyDescent="0.2">
      <c r="A282" s="10">
        <v>14928</v>
      </c>
      <c r="B282" s="11">
        <v>41942</v>
      </c>
      <c r="C282" s="12">
        <v>126</v>
      </c>
      <c r="D282" s="12">
        <v>9.6</v>
      </c>
      <c r="E282" s="17"/>
      <c r="H282" s="12"/>
      <c r="I282" s="10"/>
    </row>
    <row r="283" spans="1:9" x14ac:dyDescent="0.2">
      <c r="A283" s="10">
        <v>14929</v>
      </c>
      <c r="B283" s="11">
        <v>41942</v>
      </c>
      <c r="C283" s="12">
        <v>16</v>
      </c>
      <c r="D283" s="12">
        <v>1.22</v>
      </c>
      <c r="E283" s="13" t="s">
        <v>111</v>
      </c>
      <c r="F283" s="33">
        <f>+C274+C279+C269+C272-5.41</f>
        <v>1386.6299999999999</v>
      </c>
      <c r="G283" s="34">
        <v>1362.99</v>
      </c>
      <c r="H283" s="12"/>
      <c r="I283" s="10"/>
    </row>
    <row r="284" spans="1:9" x14ac:dyDescent="0.2">
      <c r="A284" s="10">
        <v>14930</v>
      </c>
      <c r="B284" s="11">
        <v>41943</v>
      </c>
      <c r="C284" s="12">
        <v>15</v>
      </c>
      <c r="D284" s="12"/>
      <c r="E284" s="13" t="s">
        <v>71</v>
      </c>
      <c r="F284" s="18"/>
      <c r="G284" s="19"/>
    </row>
    <row r="285" spans="1:9" x14ac:dyDescent="0.2">
      <c r="A285" s="10">
        <v>14931</v>
      </c>
      <c r="B285" s="11">
        <v>41943</v>
      </c>
      <c r="C285" s="12">
        <v>7.52</v>
      </c>
      <c r="D285" s="12">
        <v>0.56999999999999995</v>
      </c>
      <c r="E285" s="17"/>
    </row>
    <row r="286" spans="1:9" x14ac:dyDescent="0.2">
      <c r="A286" s="10">
        <v>14932</v>
      </c>
      <c r="B286" s="11">
        <v>41943</v>
      </c>
      <c r="C286" s="12">
        <v>210.01</v>
      </c>
      <c r="D286" s="12">
        <v>16.010000000000002</v>
      </c>
      <c r="E286" s="15" t="s">
        <v>11</v>
      </c>
      <c r="F286" s="21"/>
      <c r="G286" s="22"/>
    </row>
    <row r="287" spans="1:9" x14ac:dyDescent="0.2">
      <c r="A287" s="10">
        <v>14933</v>
      </c>
      <c r="B287" s="11">
        <v>41943</v>
      </c>
      <c r="C287" s="12">
        <v>74.69</v>
      </c>
      <c r="D287" s="12">
        <v>5.69</v>
      </c>
      <c r="E287" s="15" t="s">
        <v>112</v>
      </c>
      <c r="F287" s="21"/>
      <c r="G287" s="22"/>
    </row>
    <row r="288" spans="1:9" x14ac:dyDescent="0.2">
      <c r="A288" s="10">
        <v>14934</v>
      </c>
      <c r="B288" s="11">
        <v>41943</v>
      </c>
      <c r="C288" s="12">
        <v>-42.22</v>
      </c>
      <c r="D288" s="12">
        <v>-3.22</v>
      </c>
      <c r="E288" s="13"/>
      <c r="F288" s="18"/>
      <c r="G288" s="19"/>
    </row>
    <row r="289" spans="1:12" x14ac:dyDescent="0.2">
      <c r="A289" s="10">
        <v>14935</v>
      </c>
      <c r="B289" s="11">
        <v>41943</v>
      </c>
      <c r="C289" s="12">
        <v>34.590000000000003</v>
      </c>
      <c r="D289" s="12">
        <v>2.64</v>
      </c>
      <c r="E289" s="15" t="s">
        <v>11</v>
      </c>
    </row>
    <row r="290" spans="1:12" x14ac:dyDescent="0.2">
      <c r="A290" s="10">
        <v>14936</v>
      </c>
      <c r="B290" s="11">
        <v>41943</v>
      </c>
      <c r="C290" s="12">
        <v>193.77</v>
      </c>
      <c r="D290" s="12">
        <v>14.77</v>
      </c>
      <c r="E290" s="15" t="s">
        <v>11</v>
      </c>
    </row>
    <row r="291" spans="1:12" x14ac:dyDescent="0.2">
      <c r="A291" s="10">
        <v>14937</v>
      </c>
      <c r="B291" s="11">
        <v>41943</v>
      </c>
      <c r="C291" s="12">
        <v>23.82</v>
      </c>
      <c r="D291" s="12">
        <v>1.82</v>
      </c>
      <c r="E291" s="17"/>
      <c r="F291" s="18"/>
      <c r="G291" s="19"/>
    </row>
    <row r="292" spans="1:12" x14ac:dyDescent="0.2">
      <c r="A292" s="10">
        <v>14938</v>
      </c>
      <c r="B292" s="11">
        <v>41943</v>
      </c>
      <c r="C292" s="12">
        <v>118.53</v>
      </c>
      <c r="D292" s="12">
        <v>9.0299999999999994</v>
      </c>
      <c r="E292" s="15" t="s">
        <v>11</v>
      </c>
    </row>
    <row r="293" spans="1:12" x14ac:dyDescent="0.2">
      <c r="A293" s="10">
        <v>14939</v>
      </c>
      <c r="B293" s="11">
        <v>41943</v>
      </c>
      <c r="C293" s="12">
        <v>3.19</v>
      </c>
      <c r="D293" s="12">
        <v>0.24</v>
      </c>
      <c r="E293" s="17"/>
      <c r="F293" s="18"/>
      <c r="G293" s="19"/>
    </row>
    <row r="294" spans="1:12" x14ac:dyDescent="0.2">
      <c r="A294" s="10">
        <v>14940</v>
      </c>
      <c r="B294" s="11">
        <v>41943</v>
      </c>
      <c r="C294" s="12">
        <v>18</v>
      </c>
      <c r="D294" s="12"/>
      <c r="E294" s="15" t="s">
        <v>7</v>
      </c>
    </row>
    <row r="295" spans="1:12" x14ac:dyDescent="0.2">
      <c r="A295" s="10">
        <v>14941</v>
      </c>
      <c r="B295" s="11">
        <v>41943</v>
      </c>
      <c r="C295" s="12">
        <v>423.26</v>
      </c>
      <c r="D295" s="12">
        <v>32.26</v>
      </c>
      <c r="E295" s="15" t="s">
        <v>11</v>
      </c>
      <c r="H295" s="10"/>
      <c r="I295" s="10"/>
    </row>
    <row r="296" spans="1:12" x14ac:dyDescent="0.2">
      <c r="A296" s="10">
        <v>14942</v>
      </c>
      <c r="B296" s="11">
        <v>41943</v>
      </c>
      <c r="C296" s="12">
        <v>55</v>
      </c>
      <c r="D296" s="12">
        <v>4.1900000000000004</v>
      </c>
      <c r="E296" s="17"/>
      <c r="F296" s="33">
        <f>150+C287+C289+C294+C290+C295+C292</f>
        <v>1012.8399999999999</v>
      </c>
      <c r="G296" s="34">
        <v>1003.86</v>
      </c>
    </row>
    <row r="297" spans="1:12" x14ac:dyDescent="0.2">
      <c r="E297" s="26"/>
      <c r="I297" s="5"/>
      <c r="J297" s="27"/>
      <c r="L297" s="28"/>
    </row>
    <row r="298" spans="1:12" x14ac:dyDescent="0.2">
      <c r="E298" s="26"/>
      <c r="I298" s="5"/>
      <c r="J298" s="27"/>
      <c r="L298" s="28"/>
    </row>
    <row r="299" spans="1:12" x14ac:dyDescent="0.2">
      <c r="E299" s="26"/>
      <c r="I299" s="5"/>
      <c r="J299" s="27"/>
      <c r="L299" s="28"/>
    </row>
    <row r="300" spans="1:12" x14ac:dyDescent="0.2">
      <c r="E300" s="26"/>
      <c r="I300" s="5"/>
      <c r="J300" s="27"/>
      <c r="L300" s="28"/>
    </row>
    <row r="301" spans="1:12" x14ac:dyDescent="0.2">
      <c r="E301" s="26"/>
      <c r="I301" s="5"/>
      <c r="J301" s="27"/>
      <c r="L301" s="28"/>
    </row>
    <row r="302" spans="1:12" x14ac:dyDescent="0.2">
      <c r="E302" s="26"/>
      <c r="I302" s="5"/>
      <c r="J302" s="27"/>
      <c r="L302" s="28"/>
    </row>
    <row r="303" spans="1:12" x14ac:dyDescent="0.2">
      <c r="E303" s="26"/>
      <c r="I303" s="5"/>
      <c r="J303" s="27"/>
      <c r="K303" s="27"/>
      <c r="L303" s="25"/>
    </row>
    <row r="304" spans="1:12" x14ac:dyDescent="0.2">
      <c r="E304" s="26"/>
      <c r="I304" s="5"/>
      <c r="J304" s="27"/>
      <c r="L304" s="28"/>
    </row>
    <row r="305" spans="5:12" x14ac:dyDescent="0.2">
      <c r="E305" s="26"/>
      <c r="I305" s="5"/>
      <c r="J305" s="27"/>
      <c r="L305" s="28"/>
    </row>
    <row r="306" spans="5:12" x14ac:dyDescent="0.2">
      <c r="E306" s="26"/>
      <c r="I306" s="5"/>
      <c r="J306" s="27"/>
      <c r="L306" s="28"/>
    </row>
    <row r="307" spans="5:12" x14ac:dyDescent="0.2">
      <c r="E307" s="26"/>
      <c r="I307" s="5"/>
      <c r="J307" s="27"/>
      <c r="L307" s="28"/>
    </row>
    <row r="308" spans="5:12" x14ac:dyDescent="0.2">
      <c r="E308" s="26"/>
      <c r="I308" s="5"/>
      <c r="J308" s="27"/>
      <c r="L308" s="28"/>
    </row>
    <row r="309" spans="5:12" x14ac:dyDescent="0.2">
      <c r="E309" s="26"/>
      <c r="I309" s="5"/>
      <c r="J309" s="27"/>
      <c r="L309" s="28"/>
    </row>
    <row r="310" spans="5:12" x14ac:dyDescent="0.2">
      <c r="E310" s="26"/>
      <c r="I310" s="5"/>
      <c r="J310" s="27"/>
      <c r="K310" s="27"/>
      <c r="L310" s="25"/>
    </row>
    <row r="311" spans="5:12" x14ac:dyDescent="0.2">
      <c r="E311" s="26"/>
    </row>
    <row r="312" spans="5:12" x14ac:dyDescent="0.2">
      <c r="E312" s="26"/>
    </row>
    <row r="313" spans="5:12" x14ac:dyDescent="0.2">
      <c r="E313" s="26"/>
    </row>
    <row r="314" spans="5:12" x14ac:dyDescent="0.2">
      <c r="E314" s="26"/>
    </row>
    <row r="315" spans="5:12" x14ac:dyDescent="0.2">
      <c r="E315" s="26"/>
    </row>
    <row r="316" spans="5:12" x14ac:dyDescent="0.2">
      <c r="E316" s="26"/>
    </row>
    <row r="317" spans="5:12" x14ac:dyDescent="0.2">
      <c r="E317" s="26"/>
    </row>
    <row r="318" spans="5:12" x14ac:dyDescent="0.2">
      <c r="E318" s="26"/>
    </row>
    <row r="319" spans="5:12" x14ac:dyDescent="0.2">
      <c r="E319" s="26"/>
    </row>
    <row r="320" spans="5:12" x14ac:dyDescent="0.2">
      <c r="E320" s="26"/>
    </row>
    <row r="321" spans="5:5" x14ac:dyDescent="0.2">
      <c r="E321" s="26"/>
    </row>
    <row r="322" spans="5:5" x14ac:dyDescent="0.2">
      <c r="E322" s="26"/>
    </row>
    <row r="323" spans="5:5" x14ac:dyDescent="0.2">
      <c r="E323" s="26"/>
    </row>
    <row r="324" spans="5:5" x14ac:dyDescent="0.2">
      <c r="E324" s="26"/>
    </row>
    <row r="325" spans="5:5" x14ac:dyDescent="0.2">
      <c r="E325" s="26"/>
    </row>
    <row r="326" spans="5:5" x14ac:dyDescent="0.2">
      <c r="E326" s="26"/>
    </row>
    <row r="327" spans="5:5" x14ac:dyDescent="0.2">
      <c r="E327" s="26"/>
    </row>
    <row r="328" spans="5:5" x14ac:dyDescent="0.2">
      <c r="E328" s="26"/>
    </row>
    <row r="329" spans="5:5" x14ac:dyDescent="0.2">
      <c r="E329" s="26"/>
    </row>
    <row r="330" spans="5:5" x14ac:dyDescent="0.2">
      <c r="E330" s="26"/>
    </row>
    <row r="331" spans="5:5" x14ac:dyDescent="0.2">
      <c r="E331" s="26"/>
    </row>
    <row r="332" spans="5:5" x14ac:dyDescent="0.2">
      <c r="E332" s="26"/>
    </row>
    <row r="333" spans="5:5" x14ac:dyDescent="0.2">
      <c r="E333" s="26"/>
    </row>
    <row r="334" spans="5:5" x14ac:dyDescent="0.2">
      <c r="E334" s="26"/>
    </row>
    <row r="335" spans="5:5" x14ac:dyDescent="0.2">
      <c r="E335" s="26"/>
    </row>
    <row r="336" spans="5:5" x14ac:dyDescent="0.2">
      <c r="E336" s="26"/>
    </row>
    <row r="337" spans="5:5" x14ac:dyDescent="0.2">
      <c r="E337" s="26"/>
    </row>
    <row r="338" spans="5:5" x14ac:dyDescent="0.2">
      <c r="E338" s="26"/>
    </row>
    <row r="339" spans="5:5" x14ac:dyDescent="0.2">
      <c r="E339" s="26"/>
    </row>
    <row r="340" spans="5:5" x14ac:dyDescent="0.2">
      <c r="E340" s="26"/>
    </row>
    <row r="341" spans="5:5" x14ac:dyDescent="0.2">
      <c r="E341" s="26"/>
    </row>
    <row r="342" spans="5:5" x14ac:dyDescent="0.2">
      <c r="E342" s="26"/>
    </row>
    <row r="343" spans="5:5" x14ac:dyDescent="0.2">
      <c r="E343" s="26"/>
    </row>
    <row r="344" spans="5:5" x14ac:dyDescent="0.2">
      <c r="E344" s="26"/>
    </row>
    <row r="345" spans="5:5" x14ac:dyDescent="0.2">
      <c r="E345" s="26"/>
    </row>
    <row r="346" spans="5:5" x14ac:dyDescent="0.2">
      <c r="E346" s="26"/>
    </row>
    <row r="347" spans="5:5" x14ac:dyDescent="0.2">
      <c r="E347" s="26"/>
    </row>
    <row r="348" spans="5:5" x14ac:dyDescent="0.2">
      <c r="E348" s="26"/>
    </row>
    <row r="349" spans="5:5" x14ac:dyDescent="0.2">
      <c r="E349" s="26"/>
    </row>
    <row r="350" spans="5:5" x14ac:dyDescent="0.2">
      <c r="E350" s="26"/>
    </row>
    <row r="351" spans="5:5" x14ac:dyDescent="0.2">
      <c r="E351" s="26"/>
    </row>
    <row r="352" spans="5:5" x14ac:dyDescent="0.2">
      <c r="E352" s="26"/>
    </row>
    <row r="353" spans="5:5" x14ac:dyDescent="0.2">
      <c r="E353" s="26"/>
    </row>
    <row r="354" spans="5:5" x14ac:dyDescent="0.2">
      <c r="E354" s="26"/>
    </row>
    <row r="355" spans="5:5" x14ac:dyDescent="0.2">
      <c r="E355" s="26"/>
    </row>
    <row r="356" spans="5:5" x14ac:dyDescent="0.2">
      <c r="E356" s="26"/>
    </row>
    <row r="357" spans="5:5" x14ac:dyDescent="0.2">
      <c r="E357" s="26"/>
    </row>
    <row r="358" spans="5:5" x14ac:dyDescent="0.2">
      <c r="E358" s="26"/>
    </row>
    <row r="359" spans="5:5" x14ac:dyDescent="0.2">
      <c r="E359" s="26"/>
    </row>
    <row r="360" spans="5:5" x14ac:dyDescent="0.2">
      <c r="E360" s="26"/>
    </row>
    <row r="361" spans="5:5" x14ac:dyDescent="0.2">
      <c r="E361" s="26"/>
    </row>
    <row r="362" spans="5:5" x14ac:dyDescent="0.2">
      <c r="E362" s="26"/>
    </row>
    <row r="363" spans="5:5" x14ac:dyDescent="0.2">
      <c r="E363" s="26"/>
    </row>
    <row r="364" spans="5:5" x14ac:dyDescent="0.2">
      <c r="E364" s="26"/>
    </row>
    <row r="365" spans="5:5" x14ac:dyDescent="0.2">
      <c r="E365" s="26"/>
    </row>
    <row r="366" spans="5:5" x14ac:dyDescent="0.2">
      <c r="E366" s="26"/>
    </row>
    <row r="367" spans="5:5" x14ac:dyDescent="0.2">
      <c r="E367" s="26"/>
    </row>
    <row r="368" spans="5:5" x14ac:dyDescent="0.2">
      <c r="E368" s="26"/>
    </row>
    <row r="369" spans="5:5" x14ac:dyDescent="0.2">
      <c r="E369" s="26"/>
    </row>
    <row r="370" spans="5:5" x14ac:dyDescent="0.2">
      <c r="E370" s="26"/>
    </row>
    <row r="371" spans="5:5" x14ac:dyDescent="0.2">
      <c r="E371" s="26"/>
    </row>
    <row r="372" spans="5:5" x14ac:dyDescent="0.2">
      <c r="E372" s="26"/>
    </row>
    <row r="373" spans="5:5" x14ac:dyDescent="0.2">
      <c r="E373" s="26"/>
    </row>
    <row r="374" spans="5:5" x14ac:dyDescent="0.2">
      <c r="E374" s="26"/>
    </row>
    <row r="375" spans="5:5" x14ac:dyDescent="0.2">
      <c r="E375" s="26"/>
    </row>
    <row r="376" spans="5:5" x14ac:dyDescent="0.2">
      <c r="E376" s="26"/>
    </row>
    <row r="377" spans="5:5" x14ac:dyDescent="0.2">
      <c r="E377" s="26"/>
    </row>
    <row r="378" spans="5:5" x14ac:dyDescent="0.2">
      <c r="E378" s="26"/>
    </row>
    <row r="379" spans="5:5" x14ac:dyDescent="0.2">
      <c r="E379" s="26"/>
    </row>
    <row r="380" spans="5:5" x14ac:dyDescent="0.2">
      <c r="E380" s="26"/>
    </row>
    <row r="381" spans="5:5" x14ac:dyDescent="0.2">
      <c r="E381" s="26"/>
    </row>
    <row r="382" spans="5:5" x14ac:dyDescent="0.2">
      <c r="E382" s="26"/>
    </row>
    <row r="383" spans="5:5" x14ac:dyDescent="0.2">
      <c r="E383" s="26"/>
    </row>
    <row r="384" spans="5:5" x14ac:dyDescent="0.2">
      <c r="E384" s="26"/>
    </row>
    <row r="385" spans="5:5" x14ac:dyDescent="0.2">
      <c r="E385" s="26"/>
    </row>
    <row r="386" spans="5:5" x14ac:dyDescent="0.2">
      <c r="E386" s="26"/>
    </row>
    <row r="387" spans="5:5" x14ac:dyDescent="0.2">
      <c r="E387" s="26"/>
    </row>
    <row r="388" spans="5:5" x14ac:dyDescent="0.2">
      <c r="E388" s="26"/>
    </row>
    <row r="389" spans="5:5" x14ac:dyDescent="0.2">
      <c r="E389" s="26"/>
    </row>
    <row r="390" spans="5:5" x14ac:dyDescent="0.2">
      <c r="E390" s="26"/>
    </row>
    <row r="391" spans="5:5" x14ac:dyDescent="0.2">
      <c r="E391" s="26"/>
    </row>
    <row r="392" spans="5:5" x14ac:dyDescent="0.2">
      <c r="E392" s="26"/>
    </row>
    <row r="393" spans="5:5" x14ac:dyDescent="0.2">
      <c r="E393" s="26"/>
    </row>
    <row r="394" spans="5:5" x14ac:dyDescent="0.2">
      <c r="E394" s="26"/>
    </row>
    <row r="395" spans="5:5" x14ac:dyDescent="0.2">
      <c r="E395" s="26"/>
    </row>
    <row r="396" spans="5:5" x14ac:dyDescent="0.2">
      <c r="E396" s="26"/>
    </row>
    <row r="397" spans="5:5" x14ac:dyDescent="0.2">
      <c r="E397" s="26"/>
    </row>
    <row r="398" spans="5:5" x14ac:dyDescent="0.2">
      <c r="E398" s="26"/>
    </row>
    <row r="399" spans="5:5" x14ac:dyDescent="0.2">
      <c r="E399" s="26"/>
    </row>
    <row r="400" spans="5:5" x14ac:dyDescent="0.2">
      <c r="E400" s="26"/>
    </row>
    <row r="401" spans="5:5" x14ac:dyDescent="0.2">
      <c r="E401" s="26"/>
    </row>
    <row r="402" spans="5:5" x14ac:dyDescent="0.2">
      <c r="E402" s="26"/>
    </row>
    <row r="403" spans="5:5" x14ac:dyDescent="0.2">
      <c r="E403" s="26"/>
    </row>
    <row r="404" spans="5:5" x14ac:dyDescent="0.2">
      <c r="E404" s="26"/>
    </row>
    <row r="405" spans="5:5" x14ac:dyDescent="0.2">
      <c r="E405" s="26"/>
    </row>
    <row r="406" spans="5:5" x14ac:dyDescent="0.2">
      <c r="E406" s="26"/>
    </row>
    <row r="407" spans="5:5" x14ac:dyDescent="0.2">
      <c r="E407" s="26"/>
    </row>
    <row r="408" spans="5:5" x14ac:dyDescent="0.2">
      <c r="E408" s="26"/>
    </row>
    <row r="409" spans="5:5" x14ac:dyDescent="0.2">
      <c r="E409" s="26"/>
    </row>
    <row r="410" spans="5:5" x14ac:dyDescent="0.2">
      <c r="E410" s="26"/>
    </row>
    <row r="411" spans="5:5" x14ac:dyDescent="0.2">
      <c r="E411" s="26"/>
    </row>
    <row r="412" spans="5:5" x14ac:dyDescent="0.2">
      <c r="E412" s="26"/>
    </row>
    <row r="413" spans="5:5" x14ac:dyDescent="0.2">
      <c r="E413" s="26"/>
    </row>
    <row r="414" spans="5:5" x14ac:dyDescent="0.2">
      <c r="E414" s="26"/>
    </row>
    <row r="415" spans="5:5" x14ac:dyDescent="0.2">
      <c r="E415" s="26"/>
    </row>
    <row r="416" spans="5:5" x14ac:dyDescent="0.2">
      <c r="E416" s="26"/>
    </row>
    <row r="417" spans="5:5" x14ac:dyDescent="0.2">
      <c r="E417" s="26"/>
    </row>
    <row r="418" spans="5:5" x14ac:dyDescent="0.2">
      <c r="E418" s="26"/>
    </row>
    <row r="419" spans="5:5" x14ac:dyDescent="0.2">
      <c r="E419" s="26"/>
    </row>
    <row r="420" spans="5:5" x14ac:dyDescent="0.2">
      <c r="E420" s="26"/>
    </row>
    <row r="421" spans="5:5" x14ac:dyDescent="0.2">
      <c r="E421" s="26"/>
    </row>
    <row r="422" spans="5:5" x14ac:dyDescent="0.2">
      <c r="E422" s="26"/>
    </row>
    <row r="423" spans="5:5" x14ac:dyDescent="0.2">
      <c r="E423" s="26"/>
    </row>
    <row r="424" spans="5:5" x14ac:dyDescent="0.2">
      <c r="E424" s="26"/>
    </row>
    <row r="425" spans="5:5" x14ac:dyDescent="0.2">
      <c r="E425" s="26"/>
    </row>
    <row r="426" spans="5:5" x14ac:dyDescent="0.2">
      <c r="E426" s="26"/>
    </row>
    <row r="427" spans="5:5" x14ac:dyDescent="0.2">
      <c r="E427" s="26"/>
    </row>
    <row r="428" spans="5:5" x14ac:dyDescent="0.2">
      <c r="E428" s="26"/>
    </row>
    <row r="429" spans="5:5" x14ac:dyDescent="0.2">
      <c r="E429" s="26"/>
    </row>
    <row r="430" spans="5:5" x14ac:dyDescent="0.2">
      <c r="E430" s="26"/>
    </row>
    <row r="431" spans="5:5" x14ac:dyDescent="0.2">
      <c r="E431" s="26"/>
    </row>
    <row r="432" spans="5:5" x14ac:dyDescent="0.2">
      <c r="E432" s="26"/>
    </row>
    <row r="433" spans="5:5" x14ac:dyDescent="0.2">
      <c r="E433" s="26"/>
    </row>
    <row r="434" spans="5:5" x14ac:dyDescent="0.2">
      <c r="E434" s="26"/>
    </row>
    <row r="435" spans="5:5" x14ac:dyDescent="0.2">
      <c r="E435" s="26"/>
    </row>
    <row r="436" spans="5:5" x14ac:dyDescent="0.2">
      <c r="E436" s="26"/>
    </row>
    <row r="437" spans="5:5" x14ac:dyDescent="0.2">
      <c r="E437" s="26"/>
    </row>
    <row r="438" spans="5:5" x14ac:dyDescent="0.2">
      <c r="E438" s="26"/>
    </row>
    <row r="439" spans="5:5" x14ac:dyDescent="0.2">
      <c r="E439" s="26"/>
    </row>
    <row r="440" spans="5:5" x14ac:dyDescent="0.2">
      <c r="E440" s="26"/>
    </row>
    <row r="441" spans="5:5" x14ac:dyDescent="0.2">
      <c r="E441" s="26"/>
    </row>
    <row r="442" spans="5:5" x14ac:dyDescent="0.2">
      <c r="E442" s="26"/>
    </row>
    <row r="443" spans="5:5" x14ac:dyDescent="0.2">
      <c r="E443" s="26"/>
    </row>
    <row r="444" spans="5:5" x14ac:dyDescent="0.2">
      <c r="E444" s="26"/>
    </row>
    <row r="445" spans="5:5" x14ac:dyDescent="0.2">
      <c r="E445" s="26"/>
    </row>
    <row r="446" spans="5:5" x14ac:dyDescent="0.2">
      <c r="E446" s="26"/>
    </row>
    <row r="447" spans="5:5" x14ac:dyDescent="0.2">
      <c r="E447" s="26"/>
    </row>
    <row r="448" spans="5:5" x14ac:dyDescent="0.2">
      <c r="E448" s="26"/>
    </row>
    <row r="449" spans="5:5" x14ac:dyDescent="0.2">
      <c r="E449" s="26"/>
    </row>
    <row r="450" spans="5:5" x14ac:dyDescent="0.2">
      <c r="E450" s="26"/>
    </row>
    <row r="451" spans="5:5" x14ac:dyDescent="0.2">
      <c r="E451" s="26"/>
    </row>
    <row r="452" spans="5:5" x14ac:dyDescent="0.2">
      <c r="E452" s="26"/>
    </row>
    <row r="453" spans="5:5" x14ac:dyDescent="0.2">
      <c r="E453" s="26"/>
    </row>
    <row r="454" spans="5:5" x14ac:dyDescent="0.2">
      <c r="E454" s="26"/>
    </row>
    <row r="455" spans="5:5" x14ac:dyDescent="0.2">
      <c r="E455" s="26"/>
    </row>
    <row r="456" spans="5:5" x14ac:dyDescent="0.2">
      <c r="E456" s="26"/>
    </row>
    <row r="457" spans="5:5" x14ac:dyDescent="0.2">
      <c r="E457" s="26"/>
    </row>
    <row r="458" spans="5:5" x14ac:dyDescent="0.2">
      <c r="E458" s="26"/>
    </row>
    <row r="459" spans="5:5" x14ac:dyDescent="0.2">
      <c r="E459" s="26"/>
    </row>
    <row r="460" spans="5:5" x14ac:dyDescent="0.2">
      <c r="E460" s="26"/>
    </row>
    <row r="461" spans="5:5" x14ac:dyDescent="0.2">
      <c r="E461" s="26"/>
    </row>
    <row r="462" spans="5:5" x14ac:dyDescent="0.2">
      <c r="E462" s="26"/>
    </row>
    <row r="463" spans="5:5" x14ac:dyDescent="0.2">
      <c r="E463" s="26"/>
    </row>
    <row r="464" spans="5:5" x14ac:dyDescent="0.2">
      <c r="E464" s="26"/>
    </row>
    <row r="465" spans="5:5" x14ac:dyDescent="0.2">
      <c r="E465" s="26"/>
    </row>
    <row r="466" spans="5:5" x14ac:dyDescent="0.2">
      <c r="E466" s="26"/>
    </row>
    <row r="467" spans="5:5" x14ac:dyDescent="0.2">
      <c r="E467" s="26"/>
    </row>
    <row r="468" spans="5:5" x14ac:dyDescent="0.2">
      <c r="E468" s="26"/>
    </row>
    <row r="469" spans="5:5" x14ac:dyDescent="0.2">
      <c r="E469" s="26"/>
    </row>
    <row r="470" spans="5:5" x14ac:dyDescent="0.2">
      <c r="E470" s="26"/>
    </row>
    <row r="471" spans="5:5" x14ac:dyDescent="0.2">
      <c r="E471" s="26"/>
    </row>
    <row r="472" spans="5:5" x14ac:dyDescent="0.2">
      <c r="E472" s="26"/>
    </row>
    <row r="473" spans="5:5" x14ac:dyDescent="0.2">
      <c r="E473" s="26"/>
    </row>
    <row r="474" spans="5:5" x14ac:dyDescent="0.2">
      <c r="E474" s="26"/>
    </row>
    <row r="475" spans="5:5" x14ac:dyDescent="0.2">
      <c r="E475" s="26"/>
    </row>
    <row r="476" spans="5:5" x14ac:dyDescent="0.2">
      <c r="E476" s="26"/>
    </row>
    <row r="477" spans="5:5" x14ac:dyDescent="0.2">
      <c r="E477" s="26"/>
    </row>
    <row r="478" spans="5:5" x14ac:dyDescent="0.2">
      <c r="E478" s="26"/>
    </row>
    <row r="479" spans="5:5" x14ac:dyDescent="0.2">
      <c r="E479" s="26"/>
    </row>
    <row r="480" spans="5:5" x14ac:dyDescent="0.2">
      <c r="E480" s="26"/>
    </row>
    <row r="481" spans="5:5" x14ac:dyDescent="0.2">
      <c r="E481" s="26"/>
    </row>
    <row r="482" spans="5:5" x14ac:dyDescent="0.2">
      <c r="E482" s="26"/>
    </row>
    <row r="483" spans="5:5" x14ac:dyDescent="0.2">
      <c r="E483" s="26"/>
    </row>
    <row r="484" spans="5:5" x14ac:dyDescent="0.2">
      <c r="E484" s="26"/>
    </row>
    <row r="485" spans="5:5" x14ac:dyDescent="0.2">
      <c r="E485" s="26"/>
    </row>
    <row r="486" spans="5:5" x14ac:dyDescent="0.2">
      <c r="E486" s="26"/>
    </row>
    <row r="487" spans="5:5" x14ac:dyDescent="0.2">
      <c r="E487" s="26"/>
    </row>
    <row r="488" spans="5:5" x14ac:dyDescent="0.2">
      <c r="E488" s="26"/>
    </row>
    <row r="489" spans="5:5" x14ac:dyDescent="0.2">
      <c r="E489" s="26"/>
    </row>
    <row r="490" spans="5:5" x14ac:dyDescent="0.2">
      <c r="E490" s="26"/>
    </row>
    <row r="491" spans="5:5" x14ac:dyDescent="0.2">
      <c r="E491" s="26"/>
    </row>
    <row r="492" spans="5:5" x14ac:dyDescent="0.2">
      <c r="E492" s="26"/>
    </row>
    <row r="493" spans="5:5" x14ac:dyDescent="0.2">
      <c r="E493" s="26"/>
    </row>
    <row r="494" spans="5:5" x14ac:dyDescent="0.2">
      <c r="E494" s="26"/>
    </row>
    <row r="495" spans="5:5" x14ac:dyDescent="0.2">
      <c r="E495" s="26"/>
    </row>
    <row r="496" spans="5:5" x14ac:dyDescent="0.2">
      <c r="E496" s="26"/>
    </row>
    <row r="497" spans="5:5" x14ac:dyDescent="0.2">
      <c r="E497" s="26"/>
    </row>
    <row r="498" spans="5:5" x14ac:dyDescent="0.2">
      <c r="E498" s="26"/>
    </row>
    <row r="499" spans="5:5" x14ac:dyDescent="0.2">
      <c r="E499" s="26"/>
    </row>
    <row r="500" spans="5:5" x14ac:dyDescent="0.2">
      <c r="E500" s="26"/>
    </row>
    <row r="501" spans="5:5" x14ac:dyDescent="0.2">
      <c r="E501" s="26"/>
    </row>
    <row r="502" spans="5:5" x14ac:dyDescent="0.2">
      <c r="E502" s="26"/>
    </row>
    <row r="503" spans="5:5" x14ac:dyDescent="0.2">
      <c r="E503" s="26"/>
    </row>
    <row r="504" spans="5:5" x14ac:dyDescent="0.2">
      <c r="E504" s="26"/>
    </row>
    <row r="505" spans="5:5" x14ac:dyDescent="0.2">
      <c r="E505" s="26"/>
    </row>
    <row r="506" spans="5:5" x14ac:dyDescent="0.2">
      <c r="E506" s="26"/>
    </row>
    <row r="507" spans="5:5" x14ac:dyDescent="0.2">
      <c r="E507" s="26"/>
    </row>
    <row r="508" spans="5:5" x14ac:dyDescent="0.2">
      <c r="E508" s="26"/>
    </row>
    <row r="509" spans="5:5" x14ac:dyDescent="0.2">
      <c r="E509" s="26"/>
    </row>
    <row r="510" spans="5:5" x14ac:dyDescent="0.2">
      <c r="E510" s="26"/>
    </row>
    <row r="511" spans="5:5" x14ac:dyDescent="0.2">
      <c r="E511" s="26"/>
    </row>
    <row r="512" spans="5:5" x14ac:dyDescent="0.2">
      <c r="E512" s="26"/>
    </row>
    <row r="513" spans="5:5" x14ac:dyDescent="0.2">
      <c r="E513" s="26"/>
    </row>
    <row r="514" spans="5:5" x14ac:dyDescent="0.2">
      <c r="E514" s="26"/>
    </row>
    <row r="515" spans="5:5" x14ac:dyDescent="0.2">
      <c r="E515" s="26"/>
    </row>
    <row r="516" spans="5:5" x14ac:dyDescent="0.2">
      <c r="E516" s="26"/>
    </row>
    <row r="517" spans="5:5" x14ac:dyDescent="0.2">
      <c r="E517" s="26"/>
    </row>
    <row r="518" spans="5:5" x14ac:dyDescent="0.2">
      <c r="E518" s="26"/>
    </row>
    <row r="519" spans="5:5" x14ac:dyDescent="0.2">
      <c r="E519" s="26"/>
    </row>
    <row r="520" spans="5:5" x14ac:dyDescent="0.2">
      <c r="E520" s="26"/>
    </row>
    <row r="521" spans="5:5" x14ac:dyDescent="0.2">
      <c r="E521" s="26"/>
    </row>
    <row r="522" spans="5:5" x14ac:dyDescent="0.2">
      <c r="E522" s="26"/>
    </row>
    <row r="523" spans="5:5" x14ac:dyDescent="0.2">
      <c r="E523" s="26"/>
    </row>
    <row r="524" spans="5:5" x14ac:dyDescent="0.2">
      <c r="E524" s="26"/>
    </row>
    <row r="525" spans="5:5" x14ac:dyDescent="0.2">
      <c r="E525" s="26"/>
    </row>
    <row r="526" spans="5:5" x14ac:dyDescent="0.2">
      <c r="E526" s="26"/>
    </row>
    <row r="527" spans="5:5" x14ac:dyDescent="0.2">
      <c r="E527" s="26"/>
    </row>
    <row r="528" spans="5:5" x14ac:dyDescent="0.2">
      <c r="E528" s="26"/>
    </row>
    <row r="529" spans="5:5" x14ac:dyDescent="0.2">
      <c r="E529" s="26"/>
    </row>
    <row r="530" spans="5:5" x14ac:dyDescent="0.2">
      <c r="E530" s="26"/>
    </row>
    <row r="531" spans="5:5" x14ac:dyDescent="0.2">
      <c r="E531" s="26"/>
    </row>
    <row r="532" spans="5:5" x14ac:dyDescent="0.2">
      <c r="E532" s="26"/>
    </row>
    <row r="533" spans="5:5" x14ac:dyDescent="0.2">
      <c r="E533" s="26"/>
    </row>
    <row r="534" spans="5:5" x14ac:dyDescent="0.2">
      <c r="E534" s="26"/>
    </row>
    <row r="535" spans="5:5" x14ac:dyDescent="0.2">
      <c r="E535" s="26"/>
    </row>
    <row r="536" spans="5:5" x14ac:dyDescent="0.2">
      <c r="E536" s="26"/>
    </row>
    <row r="537" spans="5:5" x14ac:dyDescent="0.2">
      <c r="E537" s="26"/>
    </row>
    <row r="538" spans="5:5" x14ac:dyDescent="0.2">
      <c r="E538" s="26"/>
    </row>
    <row r="539" spans="5:5" x14ac:dyDescent="0.2">
      <c r="E539" s="26"/>
    </row>
    <row r="540" spans="5:5" x14ac:dyDescent="0.2">
      <c r="E540" s="26"/>
    </row>
    <row r="541" spans="5:5" x14ac:dyDescent="0.2">
      <c r="E541" s="26"/>
    </row>
    <row r="542" spans="5:5" x14ac:dyDescent="0.2">
      <c r="E542" s="26"/>
    </row>
    <row r="543" spans="5:5" x14ac:dyDescent="0.2">
      <c r="E543" s="26"/>
    </row>
    <row r="544" spans="5:5" x14ac:dyDescent="0.2">
      <c r="E544" s="26"/>
    </row>
    <row r="545" spans="5:5" x14ac:dyDescent="0.2">
      <c r="E545" s="26"/>
    </row>
    <row r="546" spans="5:5" x14ac:dyDescent="0.2">
      <c r="E546" s="26"/>
    </row>
    <row r="547" spans="5:5" x14ac:dyDescent="0.2">
      <c r="E547" s="26"/>
    </row>
    <row r="548" spans="5:5" x14ac:dyDescent="0.2">
      <c r="E548" s="26"/>
    </row>
    <row r="549" spans="5:5" x14ac:dyDescent="0.2">
      <c r="E549" s="26"/>
    </row>
    <row r="550" spans="5:5" x14ac:dyDescent="0.2">
      <c r="E550" s="26"/>
    </row>
    <row r="551" spans="5:5" x14ac:dyDescent="0.2">
      <c r="E551" s="26"/>
    </row>
    <row r="552" spans="5:5" x14ac:dyDescent="0.2">
      <c r="E552" s="26"/>
    </row>
    <row r="553" spans="5:5" x14ac:dyDescent="0.2">
      <c r="E553" s="26"/>
    </row>
    <row r="554" spans="5:5" x14ac:dyDescent="0.2">
      <c r="E554" s="26"/>
    </row>
    <row r="555" spans="5:5" x14ac:dyDescent="0.2">
      <c r="E555" s="26"/>
    </row>
    <row r="556" spans="5:5" x14ac:dyDescent="0.2">
      <c r="E556" s="26"/>
    </row>
    <row r="557" spans="5:5" x14ac:dyDescent="0.2">
      <c r="E557" s="26"/>
    </row>
    <row r="558" spans="5:5" x14ac:dyDescent="0.2">
      <c r="E558" s="26"/>
    </row>
    <row r="559" spans="5:5" x14ac:dyDescent="0.2">
      <c r="E559" s="26"/>
    </row>
    <row r="560" spans="5:5" x14ac:dyDescent="0.2">
      <c r="E560" s="26"/>
    </row>
    <row r="561" spans="5:5" x14ac:dyDescent="0.2">
      <c r="E561" s="26"/>
    </row>
    <row r="562" spans="5:5" x14ac:dyDescent="0.2">
      <c r="E562" s="26"/>
    </row>
    <row r="563" spans="5:5" x14ac:dyDescent="0.2">
      <c r="E563" s="26"/>
    </row>
    <row r="564" spans="5:5" x14ac:dyDescent="0.2">
      <c r="E564" s="26"/>
    </row>
    <row r="565" spans="5:5" x14ac:dyDescent="0.2">
      <c r="E565" s="26"/>
    </row>
    <row r="566" spans="5:5" x14ac:dyDescent="0.2">
      <c r="E566" s="26"/>
    </row>
    <row r="567" spans="5:5" x14ac:dyDescent="0.2">
      <c r="E567" s="26"/>
    </row>
    <row r="568" spans="5:5" x14ac:dyDescent="0.2">
      <c r="E568" s="26"/>
    </row>
    <row r="569" spans="5:5" x14ac:dyDescent="0.2">
      <c r="E569" s="26"/>
    </row>
    <row r="570" spans="5:5" x14ac:dyDescent="0.2">
      <c r="E570" s="26"/>
    </row>
    <row r="571" spans="5:5" x14ac:dyDescent="0.2">
      <c r="E571" s="26"/>
    </row>
    <row r="572" spans="5:5" x14ac:dyDescent="0.2">
      <c r="E572" s="26"/>
    </row>
    <row r="573" spans="5:5" x14ac:dyDescent="0.2">
      <c r="E573" s="26"/>
    </row>
    <row r="574" spans="5:5" x14ac:dyDescent="0.2">
      <c r="E574" s="26"/>
    </row>
    <row r="575" spans="5:5" x14ac:dyDescent="0.2">
      <c r="E575" s="26"/>
    </row>
    <row r="576" spans="5:5" x14ac:dyDescent="0.2">
      <c r="E576" s="26"/>
    </row>
    <row r="577" spans="5:5" x14ac:dyDescent="0.2">
      <c r="E577" s="26"/>
    </row>
    <row r="578" spans="5:5" x14ac:dyDescent="0.2">
      <c r="E578" s="26"/>
    </row>
    <row r="579" spans="5:5" x14ac:dyDescent="0.2">
      <c r="E579" s="26"/>
    </row>
    <row r="580" spans="5:5" x14ac:dyDescent="0.2">
      <c r="E580" s="26"/>
    </row>
    <row r="581" spans="5:5" x14ac:dyDescent="0.2">
      <c r="E581" s="26"/>
    </row>
    <row r="582" spans="5:5" x14ac:dyDescent="0.2">
      <c r="E582" s="26"/>
    </row>
    <row r="583" spans="5:5" x14ac:dyDescent="0.2">
      <c r="E583" s="26"/>
    </row>
    <row r="584" spans="5:5" x14ac:dyDescent="0.2">
      <c r="E584" s="26"/>
    </row>
    <row r="585" spans="5:5" x14ac:dyDescent="0.2">
      <c r="E585" s="26"/>
    </row>
    <row r="586" spans="5:5" x14ac:dyDescent="0.2">
      <c r="E586" s="26"/>
    </row>
    <row r="587" spans="5:5" x14ac:dyDescent="0.2">
      <c r="E587" s="26"/>
    </row>
    <row r="588" spans="5:5" x14ac:dyDescent="0.2">
      <c r="E588" s="26"/>
    </row>
    <row r="589" spans="5:5" x14ac:dyDescent="0.2">
      <c r="E589" s="26"/>
    </row>
    <row r="590" spans="5:5" x14ac:dyDescent="0.2">
      <c r="E590" s="26"/>
    </row>
    <row r="591" spans="5:5" x14ac:dyDescent="0.2">
      <c r="E591" s="26"/>
    </row>
    <row r="592" spans="5:5" x14ac:dyDescent="0.2">
      <c r="E592" s="26"/>
    </row>
    <row r="593" spans="5:5" x14ac:dyDescent="0.2">
      <c r="E593" s="26"/>
    </row>
    <row r="594" spans="5:5" x14ac:dyDescent="0.2">
      <c r="E594" s="26"/>
    </row>
    <row r="595" spans="5:5" x14ac:dyDescent="0.2">
      <c r="E595" s="26"/>
    </row>
    <row r="596" spans="5:5" x14ac:dyDescent="0.2">
      <c r="E596" s="26"/>
    </row>
    <row r="597" spans="5:5" x14ac:dyDescent="0.2">
      <c r="E597" s="26"/>
    </row>
    <row r="598" spans="5:5" x14ac:dyDescent="0.2">
      <c r="E598" s="26"/>
    </row>
    <row r="599" spans="5:5" x14ac:dyDescent="0.2">
      <c r="E599" s="26"/>
    </row>
    <row r="600" spans="5:5" x14ac:dyDescent="0.2">
      <c r="E600" s="26"/>
    </row>
    <row r="601" spans="5:5" x14ac:dyDescent="0.2">
      <c r="E601" s="26"/>
    </row>
    <row r="602" spans="5:5" x14ac:dyDescent="0.2">
      <c r="E602" s="26"/>
    </row>
    <row r="603" spans="5:5" x14ac:dyDescent="0.2">
      <c r="E603" s="26"/>
    </row>
    <row r="604" spans="5:5" x14ac:dyDescent="0.2">
      <c r="E604" s="26"/>
    </row>
    <row r="605" spans="5:5" x14ac:dyDescent="0.2">
      <c r="E605" s="26"/>
    </row>
    <row r="606" spans="5:5" x14ac:dyDescent="0.2">
      <c r="E606" s="26"/>
    </row>
    <row r="607" spans="5:5" x14ac:dyDescent="0.2">
      <c r="E607" s="26"/>
    </row>
    <row r="608" spans="5:5" x14ac:dyDescent="0.2">
      <c r="E608" s="26"/>
    </row>
    <row r="609" spans="5:5" x14ac:dyDescent="0.2">
      <c r="E609" s="26"/>
    </row>
    <row r="610" spans="5:5" x14ac:dyDescent="0.2">
      <c r="E610" s="26"/>
    </row>
    <row r="611" spans="5:5" x14ac:dyDescent="0.2">
      <c r="E611" s="26"/>
    </row>
    <row r="612" spans="5:5" x14ac:dyDescent="0.2">
      <c r="E612" s="26"/>
    </row>
    <row r="613" spans="5:5" x14ac:dyDescent="0.2">
      <c r="E613" s="26"/>
    </row>
    <row r="614" spans="5:5" x14ac:dyDescent="0.2">
      <c r="E614" s="26"/>
    </row>
    <row r="615" spans="5:5" x14ac:dyDescent="0.2">
      <c r="E615" s="26"/>
    </row>
    <row r="616" spans="5:5" x14ac:dyDescent="0.2">
      <c r="E616" s="26"/>
    </row>
    <row r="617" spans="5:5" x14ac:dyDescent="0.2">
      <c r="E617" s="26"/>
    </row>
    <row r="618" spans="5:5" x14ac:dyDescent="0.2">
      <c r="E618" s="26"/>
    </row>
    <row r="619" spans="5:5" x14ac:dyDescent="0.2">
      <c r="E619" s="26"/>
    </row>
    <row r="620" spans="5:5" x14ac:dyDescent="0.2">
      <c r="E620" s="26"/>
    </row>
    <row r="621" spans="5:5" x14ac:dyDescent="0.2">
      <c r="E621" s="26"/>
    </row>
    <row r="622" spans="5:5" x14ac:dyDescent="0.2">
      <c r="E622" s="26"/>
    </row>
    <row r="623" spans="5:5" x14ac:dyDescent="0.2">
      <c r="E623" s="26"/>
    </row>
    <row r="624" spans="5:5" x14ac:dyDescent="0.2">
      <c r="E624" s="26"/>
    </row>
    <row r="625" spans="5:5" x14ac:dyDescent="0.2">
      <c r="E625" s="26"/>
    </row>
    <row r="626" spans="5:5" x14ac:dyDescent="0.2">
      <c r="E626" s="26"/>
    </row>
    <row r="627" spans="5:5" x14ac:dyDescent="0.2">
      <c r="E627" s="26"/>
    </row>
    <row r="628" spans="5:5" x14ac:dyDescent="0.2">
      <c r="E628" s="26"/>
    </row>
    <row r="629" spans="5:5" x14ac:dyDescent="0.2">
      <c r="E629" s="26"/>
    </row>
    <row r="630" spans="5:5" x14ac:dyDescent="0.2">
      <c r="E630" s="26"/>
    </row>
    <row r="631" spans="5:5" x14ac:dyDescent="0.2">
      <c r="E631" s="26"/>
    </row>
    <row r="632" spans="5:5" x14ac:dyDescent="0.2">
      <c r="E632" s="26"/>
    </row>
    <row r="633" spans="5:5" x14ac:dyDescent="0.2">
      <c r="E633" s="26"/>
    </row>
    <row r="634" spans="5:5" x14ac:dyDescent="0.2">
      <c r="E634" s="26"/>
    </row>
    <row r="635" spans="5:5" x14ac:dyDescent="0.2">
      <c r="E635" s="26"/>
    </row>
    <row r="636" spans="5:5" x14ac:dyDescent="0.2">
      <c r="E636" s="26"/>
    </row>
    <row r="637" spans="5:5" x14ac:dyDescent="0.2">
      <c r="E637" s="26"/>
    </row>
    <row r="638" spans="5:5" x14ac:dyDescent="0.2">
      <c r="E638" s="26"/>
    </row>
    <row r="639" spans="5:5" x14ac:dyDescent="0.2">
      <c r="E639" s="26"/>
    </row>
    <row r="640" spans="5:5" x14ac:dyDescent="0.2">
      <c r="E640" s="26"/>
    </row>
    <row r="641" spans="5:5" x14ac:dyDescent="0.2">
      <c r="E641" s="26"/>
    </row>
    <row r="642" spans="5:5" x14ac:dyDescent="0.2">
      <c r="E642" s="26"/>
    </row>
    <row r="643" spans="5:5" x14ac:dyDescent="0.2">
      <c r="E643" s="26"/>
    </row>
    <row r="644" spans="5:5" x14ac:dyDescent="0.2">
      <c r="E644" s="26"/>
    </row>
    <row r="645" spans="5:5" x14ac:dyDescent="0.2">
      <c r="E645" s="26"/>
    </row>
    <row r="646" spans="5:5" x14ac:dyDescent="0.2">
      <c r="E646" s="26"/>
    </row>
    <row r="647" spans="5:5" x14ac:dyDescent="0.2">
      <c r="E647" s="26"/>
    </row>
    <row r="648" spans="5:5" x14ac:dyDescent="0.2">
      <c r="E648" s="26"/>
    </row>
    <row r="649" spans="5:5" x14ac:dyDescent="0.2">
      <c r="E649" s="26"/>
    </row>
    <row r="650" spans="5:5" x14ac:dyDescent="0.2">
      <c r="E650" s="26"/>
    </row>
    <row r="651" spans="5:5" x14ac:dyDescent="0.2">
      <c r="E651" s="26"/>
    </row>
    <row r="652" spans="5:5" x14ac:dyDescent="0.2">
      <c r="E652" s="26"/>
    </row>
    <row r="653" spans="5:5" x14ac:dyDescent="0.2">
      <c r="E653" s="26"/>
    </row>
    <row r="654" spans="5:5" x14ac:dyDescent="0.2">
      <c r="E654" s="26"/>
    </row>
    <row r="655" spans="5:5" x14ac:dyDescent="0.2">
      <c r="E655" s="26"/>
    </row>
    <row r="656" spans="5:5" x14ac:dyDescent="0.2">
      <c r="E656" s="26"/>
    </row>
    <row r="657" spans="5:5" x14ac:dyDescent="0.2">
      <c r="E657" s="26"/>
    </row>
    <row r="658" spans="5:5" x14ac:dyDescent="0.2">
      <c r="E658" s="26"/>
    </row>
    <row r="659" spans="5:5" x14ac:dyDescent="0.2">
      <c r="E659" s="26"/>
    </row>
    <row r="660" spans="5:5" x14ac:dyDescent="0.2">
      <c r="E660" s="26"/>
    </row>
    <row r="661" spans="5:5" x14ac:dyDescent="0.2">
      <c r="E661" s="26"/>
    </row>
    <row r="662" spans="5:5" x14ac:dyDescent="0.2">
      <c r="E662" s="26"/>
    </row>
    <row r="663" spans="5:5" x14ac:dyDescent="0.2">
      <c r="E663" s="26"/>
    </row>
    <row r="664" spans="5:5" x14ac:dyDescent="0.2">
      <c r="E664" s="26"/>
    </row>
    <row r="665" spans="5:5" x14ac:dyDescent="0.2">
      <c r="E665" s="26"/>
    </row>
    <row r="666" spans="5:5" x14ac:dyDescent="0.2">
      <c r="E666" s="26"/>
    </row>
    <row r="667" spans="5:5" x14ac:dyDescent="0.2">
      <c r="E667" s="26"/>
    </row>
    <row r="668" spans="5:5" x14ac:dyDescent="0.2">
      <c r="E668" s="26"/>
    </row>
    <row r="669" spans="5:5" x14ac:dyDescent="0.2">
      <c r="E669" s="26"/>
    </row>
    <row r="670" spans="5:5" x14ac:dyDescent="0.2">
      <c r="E670" s="26"/>
    </row>
    <row r="671" spans="5:5" x14ac:dyDescent="0.2">
      <c r="E671" s="26"/>
    </row>
    <row r="672" spans="5:5" x14ac:dyDescent="0.2">
      <c r="E672" s="26"/>
    </row>
    <row r="673" spans="5:5" x14ac:dyDescent="0.2">
      <c r="E673" s="26"/>
    </row>
    <row r="674" spans="5:5" x14ac:dyDescent="0.2">
      <c r="E674" s="26"/>
    </row>
    <row r="675" spans="5:5" x14ac:dyDescent="0.2">
      <c r="E675" s="26"/>
    </row>
    <row r="676" spans="5:5" x14ac:dyDescent="0.2">
      <c r="E676" s="26"/>
    </row>
    <row r="677" spans="5:5" x14ac:dyDescent="0.2">
      <c r="E677" s="26"/>
    </row>
    <row r="678" spans="5:5" x14ac:dyDescent="0.2">
      <c r="E678" s="26"/>
    </row>
    <row r="679" spans="5:5" x14ac:dyDescent="0.2">
      <c r="E679" s="26"/>
    </row>
    <row r="680" spans="5:5" x14ac:dyDescent="0.2">
      <c r="E680" s="26"/>
    </row>
    <row r="681" spans="5:5" x14ac:dyDescent="0.2">
      <c r="E681" s="26"/>
    </row>
    <row r="682" spans="5:5" x14ac:dyDescent="0.2">
      <c r="E682" s="26"/>
    </row>
    <row r="683" spans="5:5" x14ac:dyDescent="0.2">
      <c r="E683" s="26"/>
    </row>
    <row r="684" spans="5:5" x14ac:dyDescent="0.2">
      <c r="E684" s="26"/>
    </row>
    <row r="685" spans="5:5" x14ac:dyDescent="0.2">
      <c r="E685" s="26"/>
    </row>
    <row r="686" spans="5:5" x14ac:dyDescent="0.2">
      <c r="E686" s="26"/>
    </row>
    <row r="687" spans="5:5" x14ac:dyDescent="0.2">
      <c r="E687" s="26"/>
    </row>
    <row r="688" spans="5:5" x14ac:dyDescent="0.2">
      <c r="E688" s="26"/>
    </row>
    <row r="689" spans="5:5" x14ac:dyDescent="0.2">
      <c r="E689" s="26"/>
    </row>
    <row r="690" spans="5:5" x14ac:dyDescent="0.2">
      <c r="E690" s="26"/>
    </row>
    <row r="691" spans="5:5" x14ac:dyDescent="0.2">
      <c r="E691" s="26"/>
    </row>
    <row r="692" spans="5:5" x14ac:dyDescent="0.2">
      <c r="E692" s="26"/>
    </row>
    <row r="693" spans="5:5" x14ac:dyDescent="0.2">
      <c r="E693" s="26"/>
    </row>
    <row r="694" spans="5:5" x14ac:dyDescent="0.2">
      <c r="E694" s="26"/>
    </row>
    <row r="695" spans="5:5" x14ac:dyDescent="0.2">
      <c r="E695" s="26"/>
    </row>
    <row r="696" spans="5:5" x14ac:dyDescent="0.2">
      <c r="E696" s="26"/>
    </row>
    <row r="697" spans="5:5" x14ac:dyDescent="0.2">
      <c r="E697" s="26"/>
    </row>
    <row r="698" spans="5:5" x14ac:dyDescent="0.2">
      <c r="E698" s="26"/>
    </row>
    <row r="699" spans="5:5" x14ac:dyDescent="0.2">
      <c r="E699" s="26"/>
    </row>
    <row r="700" spans="5:5" x14ac:dyDescent="0.2">
      <c r="E700" s="26"/>
    </row>
    <row r="701" spans="5:5" x14ac:dyDescent="0.2">
      <c r="E701" s="26"/>
    </row>
    <row r="702" spans="5:5" x14ac:dyDescent="0.2">
      <c r="E702" s="26"/>
    </row>
    <row r="703" spans="5:5" x14ac:dyDescent="0.2">
      <c r="E703" s="26"/>
    </row>
    <row r="704" spans="5:5" x14ac:dyDescent="0.2">
      <c r="E704" s="26"/>
    </row>
    <row r="705" spans="5:5" x14ac:dyDescent="0.2">
      <c r="E705" s="26"/>
    </row>
    <row r="706" spans="5:5" x14ac:dyDescent="0.2">
      <c r="E706" s="26"/>
    </row>
    <row r="707" spans="5:5" x14ac:dyDescent="0.2">
      <c r="E707" s="26"/>
    </row>
    <row r="708" spans="5:5" x14ac:dyDescent="0.2">
      <c r="E708" s="26"/>
    </row>
    <row r="709" spans="5:5" x14ac:dyDescent="0.2">
      <c r="E709" s="26"/>
    </row>
    <row r="710" spans="5:5" x14ac:dyDescent="0.2">
      <c r="E710" s="26"/>
    </row>
    <row r="711" spans="5:5" x14ac:dyDescent="0.2">
      <c r="E711" s="26"/>
    </row>
    <row r="712" spans="5:5" x14ac:dyDescent="0.2">
      <c r="E712" s="26"/>
    </row>
    <row r="713" spans="5:5" x14ac:dyDescent="0.2">
      <c r="E713" s="26"/>
    </row>
    <row r="714" spans="5:5" x14ac:dyDescent="0.2">
      <c r="E714" s="26"/>
    </row>
    <row r="715" spans="5:5" x14ac:dyDescent="0.2">
      <c r="E715" s="26"/>
    </row>
    <row r="716" spans="5:5" x14ac:dyDescent="0.2">
      <c r="E716" s="26"/>
    </row>
    <row r="717" spans="5:5" x14ac:dyDescent="0.2">
      <c r="E717" s="26"/>
    </row>
    <row r="718" spans="5:5" x14ac:dyDescent="0.2">
      <c r="E718" s="26"/>
    </row>
    <row r="719" spans="5:5" x14ac:dyDescent="0.2">
      <c r="E719" s="26"/>
    </row>
    <row r="720" spans="5:5" x14ac:dyDescent="0.2">
      <c r="E720" s="26"/>
    </row>
    <row r="721" spans="5:5" x14ac:dyDescent="0.2">
      <c r="E721" s="26"/>
    </row>
    <row r="722" spans="5:5" x14ac:dyDescent="0.2">
      <c r="E722" s="26"/>
    </row>
    <row r="723" spans="5:5" x14ac:dyDescent="0.2">
      <c r="E723" s="26"/>
    </row>
    <row r="724" spans="5:5" x14ac:dyDescent="0.2">
      <c r="E724" s="26"/>
    </row>
    <row r="725" spans="5:5" x14ac:dyDescent="0.2">
      <c r="E725" s="26"/>
    </row>
    <row r="726" spans="5:5" x14ac:dyDescent="0.2">
      <c r="E726" s="26"/>
    </row>
    <row r="727" spans="5:5" x14ac:dyDescent="0.2">
      <c r="E727" s="26"/>
    </row>
    <row r="728" spans="5:5" x14ac:dyDescent="0.2">
      <c r="E728" s="26"/>
    </row>
    <row r="729" spans="5:5" x14ac:dyDescent="0.2">
      <c r="E729" s="26"/>
    </row>
    <row r="730" spans="5:5" x14ac:dyDescent="0.2">
      <c r="E730" s="26"/>
    </row>
    <row r="731" spans="5:5" x14ac:dyDescent="0.2">
      <c r="E731" s="26"/>
    </row>
    <row r="732" spans="5:5" x14ac:dyDescent="0.2">
      <c r="E732" s="26"/>
    </row>
    <row r="733" spans="5:5" x14ac:dyDescent="0.2">
      <c r="E733" s="26"/>
    </row>
    <row r="734" spans="5:5" x14ac:dyDescent="0.2">
      <c r="E734" s="26"/>
    </row>
    <row r="735" spans="5:5" x14ac:dyDescent="0.2">
      <c r="E735" s="26"/>
    </row>
    <row r="736" spans="5:5" x14ac:dyDescent="0.2">
      <c r="E736" s="26"/>
    </row>
    <row r="737" spans="5:5" x14ac:dyDescent="0.2">
      <c r="E737" s="26"/>
    </row>
    <row r="738" spans="5:5" x14ac:dyDescent="0.2">
      <c r="E738" s="26"/>
    </row>
    <row r="739" spans="5:5" x14ac:dyDescent="0.2">
      <c r="E739" s="26"/>
    </row>
    <row r="740" spans="5:5" x14ac:dyDescent="0.2">
      <c r="E740" s="26"/>
    </row>
    <row r="741" spans="5:5" x14ac:dyDescent="0.2">
      <c r="E741" s="26"/>
    </row>
    <row r="742" spans="5:5" x14ac:dyDescent="0.2">
      <c r="E742" s="26"/>
    </row>
    <row r="743" spans="5:5" x14ac:dyDescent="0.2">
      <c r="E743" s="26"/>
    </row>
    <row r="744" spans="5:5" x14ac:dyDescent="0.2">
      <c r="E744" s="26"/>
    </row>
    <row r="745" spans="5:5" x14ac:dyDescent="0.2">
      <c r="E745" s="26"/>
    </row>
    <row r="746" spans="5:5" x14ac:dyDescent="0.2">
      <c r="E746" s="26"/>
    </row>
    <row r="747" spans="5:5" x14ac:dyDescent="0.2">
      <c r="E747" s="26"/>
    </row>
    <row r="748" spans="5:5" x14ac:dyDescent="0.2">
      <c r="E748" s="26"/>
    </row>
    <row r="749" spans="5:5" x14ac:dyDescent="0.2">
      <c r="E749" s="26"/>
    </row>
    <row r="750" spans="5:5" x14ac:dyDescent="0.2">
      <c r="E750" s="26"/>
    </row>
    <row r="751" spans="5:5" x14ac:dyDescent="0.2">
      <c r="E751" s="26"/>
    </row>
    <row r="752" spans="5:5" x14ac:dyDescent="0.2">
      <c r="E752" s="26"/>
    </row>
    <row r="753" spans="5:5" x14ac:dyDescent="0.2">
      <c r="E753" s="26"/>
    </row>
    <row r="754" spans="5:5" x14ac:dyDescent="0.2">
      <c r="E754" s="26"/>
    </row>
    <row r="755" spans="5:5" x14ac:dyDescent="0.2">
      <c r="E755" s="26"/>
    </row>
    <row r="756" spans="5:5" x14ac:dyDescent="0.2">
      <c r="E756" s="26"/>
    </row>
    <row r="757" spans="5:5" x14ac:dyDescent="0.2">
      <c r="E757" s="26"/>
    </row>
    <row r="758" spans="5:5" x14ac:dyDescent="0.2">
      <c r="E758" s="26"/>
    </row>
    <row r="759" spans="5:5" x14ac:dyDescent="0.2">
      <c r="E759" s="26"/>
    </row>
    <row r="760" spans="5:5" x14ac:dyDescent="0.2">
      <c r="E760" s="26"/>
    </row>
    <row r="761" spans="5:5" x14ac:dyDescent="0.2">
      <c r="E761" s="26"/>
    </row>
    <row r="762" spans="5:5" x14ac:dyDescent="0.2">
      <c r="E762" s="26"/>
    </row>
    <row r="763" spans="5:5" x14ac:dyDescent="0.2">
      <c r="E763" s="26"/>
    </row>
    <row r="764" spans="5:5" x14ac:dyDescent="0.2">
      <c r="E764" s="26"/>
    </row>
    <row r="765" spans="5:5" x14ac:dyDescent="0.2">
      <c r="E765" s="26"/>
    </row>
    <row r="766" spans="5:5" x14ac:dyDescent="0.2">
      <c r="E766" s="26"/>
    </row>
    <row r="767" spans="5:5" x14ac:dyDescent="0.2">
      <c r="E767" s="26"/>
    </row>
    <row r="768" spans="5:5" x14ac:dyDescent="0.2">
      <c r="E768" s="26"/>
    </row>
    <row r="769" spans="5:5" x14ac:dyDescent="0.2">
      <c r="E769" s="26"/>
    </row>
    <row r="770" spans="5:5" x14ac:dyDescent="0.2">
      <c r="E770" s="26"/>
    </row>
    <row r="771" spans="5:5" x14ac:dyDescent="0.2">
      <c r="E771" s="26"/>
    </row>
    <row r="772" spans="5:5" x14ac:dyDescent="0.2">
      <c r="E772" s="26"/>
    </row>
    <row r="773" spans="5:5" x14ac:dyDescent="0.2">
      <c r="E773" s="26"/>
    </row>
    <row r="774" spans="5:5" x14ac:dyDescent="0.2">
      <c r="E774" s="26"/>
    </row>
    <row r="775" spans="5:5" x14ac:dyDescent="0.2">
      <c r="E775" s="26"/>
    </row>
    <row r="776" spans="5:5" x14ac:dyDescent="0.2">
      <c r="E776" s="26"/>
    </row>
    <row r="777" spans="5:5" x14ac:dyDescent="0.2">
      <c r="E777" s="26"/>
    </row>
    <row r="778" spans="5:5" x14ac:dyDescent="0.2">
      <c r="E778" s="26"/>
    </row>
    <row r="779" spans="5:5" x14ac:dyDescent="0.2">
      <c r="E779" s="26"/>
    </row>
    <row r="780" spans="5:5" x14ac:dyDescent="0.2">
      <c r="E780" s="26"/>
    </row>
    <row r="781" spans="5:5" x14ac:dyDescent="0.2">
      <c r="E781" s="26"/>
    </row>
    <row r="782" spans="5:5" x14ac:dyDescent="0.2">
      <c r="E782" s="26"/>
    </row>
    <row r="783" spans="5:5" x14ac:dyDescent="0.2">
      <c r="E783" s="26"/>
    </row>
    <row r="784" spans="5:5" x14ac:dyDescent="0.2">
      <c r="E784" s="26"/>
    </row>
    <row r="785" spans="5:5" x14ac:dyDescent="0.2">
      <c r="E785" s="26"/>
    </row>
    <row r="786" spans="5:5" x14ac:dyDescent="0.2">
      <c r="E786" s="26"/>
    </row>
    <row r="787" spans="5:5" x14ac:dyDescent="0.2">
      <c r="E787" s="26"/>
    </row>
    <row r="788" spans="5:5" x14ac:dyDescent="0.2">
      <c r="E788" s="26"/>
    </row>
    <row r="789" spans="5:5" x14ac:dyDescent="0.2">
      <c r="E789" s="26"/>
    </row>
    <row r="790" spans="5:5" x14ac:dyDescent="0.2">
      <c r="E790" s="26"/>
    </row>
    <row r="791" spans="5:5" x14ac:dyDescent="0.2">
      <c r="E791" s="26"/>
    </row>
    <row r="792" spans="5:5" x14ac:dyDescent="0.2">
      <c r="E792" s="26"/>
    </row>
    <row r="793" spans="5:5" x14ac:dyDescent="0.2">
      <c r="E793" s="26"/>
    </row>
    <row r="794" spans="5:5" x14ac:dyDescent="0.2">
      <c r="E794" s="26"/>
    </row>
    <row r="795" spans="5:5" x14ac:dyDescent="0.2">
      <c r="E795" s="26"/>
    </row>
    <row r="796" spans="5:5" x14ac:dyDescent="0.2">
      <c r="E796" s="26"/>
    </row>
    <row r="797" spans="5:5" x14ac:dyDescent="0.2">
      <c r="E797" s="26"/>
    </row>
    <row r="798" spans="5:5" x14ac:dyDescent="0.2">
      <c r="E798" s="26"/>
    </row>
    <row r="799" spans="5:5" x14ac:dyDescent="0.2">
      <c r="E799" s="26"/>
    </row>
    <row r="800" spans="5:5" x14ac:dyDescent="0.2">
      <c r="E800" s="26"/>
    </row>
    <row r="801" spans="5:5" x14ac:dyDescent="0.2">
      <c r="E801" s="26"/>
    </row>
    <row r="802" spans="5:5" x14ac:dyDescent="0.2">
      <c r="E802" s="26"/>
    </row>
    <row r="803" spans="5:5" x14ac:dyDescent="0.2">
      <c r="E803" s="26"/>
    </row>
    <row r="804" spans="5:5" x14ac:dyDescent="0.2">
      <c r="E804" s="26"/>
    </row>
    <row r="805" spans="5:5" x14ac:dyDescent="0.2">
      <c r="E805" s="26"/>
    </row>
    <row r="806" spans="5:5" x14ac:dyDescent="0.2">
      <c r="E806" s="26"/>
    </row>
    <row r="807" spans="5:5" x14ac:dyDescent="0.2">
      <c r="E807" s="26"/>
    </row>
    <row r="808" spans="5:5" x14ac:dyDescent="0.2">
      <c r="E808" s="26"/>
    </row>
    <row r="809" spans="5:5" x14ac:dyDescent="0.2">
      <c r="E809" s="26"/>
    </row>
    <row r="810" spans="5:5" x14ac:dyDescent="0.2">
      <c r="E810" s="26"/>
    </row>
    <row r="811" spans="5:5" x14ac:dyDescent="0.2">
      <c r="E811" s="26"/>
    </row>
    <row r="812" spans="5:5" x14ac:dyDescent="0.2">
      <c r="E812" s="26"/>
    </row>
    <row r="813" spans="5:5" x14ac:dyDescent="0.2">
      <c r="E813" s="26"/>
    </row>
    <row r="814" spans="5:5" x14ac:dyDescent="0.2">
      <c r="E814" s="26"/>
    </row>
    <row r="815" spans="5:5" x14ac:dyDescent="0.2">
      <c r="E815" s="26"/>
    </row>
    <row r="816" spans="5:5" x14ac:dyDescent="0.2">
      <c r="E816" s="26"/>
    </row>
    <row r="817" spans="5:5" x14ac:dyDescent="0.2">
      <c r="E817" s="26"/>
    </row>
    <row r="818" spans="5:5" x14ac:dyDescent="0.2">
      <c r="E818" s="26"/>
    </row>
    <row r="819" spans="5:5" x14ac:dyDescent="0.2">
      <c r="E819" s="26"/>
    </row>
    <row r="820" spans="5:5" x14ac:dyDescent="0.2">
      <c r="E820" s="26"/>
    </row>
    <row r="821" spans="5:5" x14ac:dyDescent="0.2">
      <c r="E821" s="26"/>
    </row>
    <row r="822" spans="5:5" x14ac:dyDescent="0.2">
      <c r="E822" s="26"/>
    </row>
    <row r="823" spans="5:5" x14ac:dyDescent="0.2">
      <c r="E823" s="26"/>
    </row>
    <row r="824" spans="5:5" x14ac:dyDescent="0.2">
      <c r="E824" s="26"/>
    </row>
    <row r="825" spans="5:5" x14ac:dyDescent="0.2">
      <c r="E825" s="26"/>
    </row>
    <row r="826" spans="5:5" x14ac:dyDescent="0.2">
      <c r="E826" s="26"/>
    </row>
    <row r="827" spans="5:5" x14ac:dyDescent="0.2">
      <c r="E827" s="26"/>
    </row>
    <row r="828" spans="5:5" x14ac:dyDescent="0.2">
      <c r="E828" s="26"/>
    </row>
    <row r="829" spans="5:5" x14ac:dyDescent="0.2">
      <c r="E829" s="26"/>
    </row>
    <row r="830" spans="5:5" x14ac:dyDescent="0.2">
      <c r="E830" s="26"/>
    </row>
    <row r="831" spans="5:5" x14ac:dyDescent="0.2">
      <c r="E831" s="26"/>
    </row>
    <row r="832" spans="5:5" x14ac:dyDescent="0.2">
      <c r="E832" s="26"/>
    </row>
    <row r="833" spans="5:5" x14ac:dyDescent="0.2">
      <c r="E833" s="26"/>
    </row>
    <row r="834" spans="5:5" x14ac:dyDescent="0.2">
      <c r="E834" s="26"/>
    </row>
    <row r="835" spans="5:5" x14ac:dyDescent="0.2">
      <c r="E835" s="26"/>
    </row>
    <row r="836" spans="5:5" x14ac:dyDescent="0.2">
      <c r="E836" s="26"/>
    </row>
    <row r="837" spans="5:5" x14ac:dyDescent="0.2">
      <c r="E837" s="26"/>
    </row>
    <row r="838" spans="5:5" x14ac:dyDescent="0.2">
      <c r="E838" s="26"/>
    </row>
    <row r="839" spans="5:5" x14ac:dyDescent="0.2">
      <c r="E839" s="26"/>
    </row>
    <row r="840" spans="5:5" x14ac:dyDescent="0.2">
      <c r="E840" s="26"/>
    </row>
    <row r="841" spans="5:5" x14ac:dyDescent="0.2">
      <c r="E841" s="26"/>
    </row>
    <row r="842" spans="5:5" x14ac:dyDescent="0.2">
      <c r="E842" s="26"/>
    </row>
    <row r="843" spans="5:5" x14ac:dyDescent="0.2">
      <c r="E843" s="26"/>
    </row>
    <row r="844" spans="5:5" x14ac:dyDescent="0.2">
      <c r="E844" s="26"/>
    </row>
    <row r="845" spans="5:5" x14ac:dyDescent="0.2">
      <c r="E845" s="26"/>
    </row>
    <row r="846" spans="5:5" x14ac:dyDescent="0.2">
      <c r="E846" s="26"/>
    </row>
    <row r="847" spans="5:5" x14ac:dyDescent="0.2">
      <c r="E847" s="26"/>
    </row>
    <row r="848" spans="5:5" x14ac:dyDescent="0.2">
      <c r="E848" s="26"/>
    </row>
    <row r="849" spans="5:5" x14ac:dyDescent="0.2">
      <c r="E849" s="26"/>
    </row>
    <row r="850" spans="5:5" x14ac:dyDescent="0.2">
      <c r="E850" s="26"/>
    </row>
    <row r="851" spans="5:5" x14ac:dyDescent="0.2">
      <c r="E851" s="26"/>
    </row>
    <row r="852" spans="5:5" x14ac:dyDescent="0.2">
      <c r="E852" s="26"/>
    </row>
    <row r="853" spans="5:5" x14ac:dyDescent="0.2">
      <c r="E853" s="26"/>
    </row>
    <row r="854" spans="5:5" x14ac:dyDescent="0.2">
      <c r="E854" s="26"/>
    </row>
    <row r="855" spans="5:5" x14ac:dyDescent="0.2">
      <c r="E855" s="26"/>
    </row>
    <row r="856" spans="5:5" x14ac:dyDescent="0.2">
      <c r="E856" s="26"/>
    </row>
    <row r="857" spans="5:5" x14ac:dyDescent="0.2">
      <c r="E857" s="26"/>
    </row>
    <row r="858" spans="5:5" x14ac:dyDescent="0.2">
      <c r="E858" s="26"/>
    </row>
    <row r="859" spans="5:5" x14ac:dyDescent="0.2">
      <c r="E859" s="26"/>
    </row>
    <row r="860" spans="5:5" x14ac:dyDescent="0.2">
      <c r="E860" s="26"/>
    </row>
    <row r="861" spans="5:5" x14ac:dyDescent="0.2">
      <c r="E861" s="26"/>
    </row>
    <row r="862" spans="5:5" x14ac:dyDescent="0.2">
      <c r="E862" s="26"/>
    </row>
    <row r="863" spans="5:5" x14ac:dyDescent="0.2">
      <c r="E863" s="26"/>
    </row>
    <row r="864" spans="5:5" x14ac:dyDescent="0.2">
      <c r="E864" s="26"/>
    </row>
    <row r="865" spans="5:5" x14ac:dyDescent="0.2">
      <c r="E865" s="26"/>
    </row>
    <row r="866" spans="5:5" x14ac:dyDescent="0.2">
      <c r="E866" s="26"/>
    </row>
    <row r="867" spans="5:5" x14ac:dyDescent="0.2">
      <c r="E867" s="26"/>
    </row>
    <row r="868" spans="5:5" x14ac:dyDescent="0.2">
      <c r="E868" s="26"/>
    </row>
    <row r="869" spans="5:5" x14ac:dyDescent="0.2">
      <c r="E869" s="26"/>
    </row>
    <row r="870" spans="5:5" x14ac:dyDescent="0.2">
      <c r="E870" s="26"/>
    </row>
    <row r="871" spans="5:5" x14ac:dyDescent="0.2">
      <c r="E871" s="26"/>
    </row>
    <row r="872" spans="5:5" x14ac:dyDescent="0.2">
      <c r="E872" s="26"/>
    </row>
    <row r="873" spans="5:5" x14ac:dyDescent="0.2">
      <c r="E873" s="26"/>
    </row>
    <row r="874" spans="5:5" x14ac:dyDescent="0.2">
      <c r="E874" s="26"/>
    </row>
    <row r="875" spans="5:5" x14ac:dyDescent="0.2">
      <c r="E875" s="26"/>
    </row>
    <row r="876" spans="5:5" x14ac:dyDescent="0.2">
      <c r="E876" s="26"/>
    </row>
    <row r="877" spans="5:5" x14ac:dyDescent="0.2">
      <c r="E877" s="26"/>
    </row>
    <row r="878" spans="5:5" x14ac:dyDescent="0.2">
      <c r="E878" s="26"/>
    </row>
    <row r="879" spans="5:5" x14ac:dyDescent="0.2">
      <c r="E879" s="26"/>
    </row>
    <row r="880" spans="5:5" x14ac:dyDescent="0.2">
      <c r="E880" s="26"/>
    </row>
    <row r="881" spans="5:5" x14ac:dyDescent="0.2">
      <c r="E881" s="26"/>
    </row>
    <row r="882" spans="5:5" x14ac:dyDescent="0.2">
      <c r="E882" s="26"/>
    </row>
    <row r="883" spans="5:5" x14ac:dyDescent="0.2">
      <c r="E883" s="26"/>
    </row>
    <row r="884" spans="5:5" x14ac:dyDescent="0.2">
      <c r="E884" s="26"/>
    </row>
    <row r="885" spans="5:5" x14ac:dyDescent="0.2">
      <c r="E885" s="26"/>
    </row>
    <row r="886" spans="5:5" x14ac:dyDescent="0.2">
      <c r="E886" s="26"/>
    </row>
    <row r="887" spans="5:5" x14ac:dyDescent="0.2">
      <c r="E887" s="26"/>
    </row>
    <row r="888" spans="5:5" x14ac:dyDescent="0.2">
      <c r="E888" s="26"/>
    </row>
    <row r="889" spans="5:5" x14ac:dyDescent="0.2">
      <c r="E889" s="26"/>
    </row>
    <row r="890" spans="5:5" x14ac:dyDescent="0.2">
      <c r="E890" s="26"/>
    </row>
    <row r="891" spans="5:5" x14ac:dyDescent="0.2">
      <c r="E891" s="26"/>
    </row>
    <row r="892" spans="5:5" x14ac:dyDescent="0.2">
      <c r="E892" s="26"/>
    </row>
    <row r="893" spans="5:5" x14ac:dyDescent="0.2">
      <c r="E893" s="26"/>
    </row>
    <row r="894" spans="5:5" x14ac:dyDescent="0.2">
      <c r="E894" s="26"/>
    </row>
    <row r="895" spans="5:5" x14ac:dyDescent="0.2">
      <c r="E895" s="26"/>
    </row>
    <row r="896" spans="5:5" x14ac:dyDescent="0.2">
      <c r="E896" s="26"/>
    </row>
    <row r="897" spans="5:5" x14ac:dyDescent="0.2">
      <c r="E897" s="26"/>
    </row>
    <row r="898" spans="5:5" x14ac:dyDescent="0.2">
      <c r="E898" s="26"/>
    </row>
    <row r="899" spans="5:5" x14ac:dyDescent="0.2">
      <c r="E899" s="26"/>
    </row>
    <row r="900" spans="5:5" x14ac:dyDescent="0.2">
      <c r="E900" s="26"/>
    </row>
    <row r="901" spans="5:5" x14ac:dyDescent="0.2">
      <c r="E901" s="26"/>
    </row>
    <row r="902" spans="5:5" x14ac:dyDescent="0.2">
      <c r="E902" s="26"/>
    </row>
    <row r="903" spans="5:5" x14ac:dyDescent="0.2">
      <c r="E903" s="26"/>
    </row>
    <row r="904" spans="5:5" x14ac:dyDescent="0.2">
      <c r="E904" s="26"/>
    </row>
    <row r="905" spans="5:5" x14ac:dyDescent="0.2">
      <c r="E905" s="26"/>
    </row>
    <row r="906" spans="5:5" x14ac:dyDescent="0.2">
      <c r="E906" s="26"/>
    </row>
    <row r="907" spans="5:5" x14ac:dyDescent="0.2">
      <c r="E907" s="26"/>
    </row>
    <row r="908" spans="5:5" x14ac:dyDescent="0.2">
      <c r="E908" s="26"/>
    </row>
    <row r="909" spans="5:5" x14ac:dyDescent="0.2">
      <c r="E909" s="26"/>
    </row>
    <row r="910" spans="5:5" x14ac:dyDescent="0.2">
      <c r="E910" s="26"/>
    </row>
    <row r="911" spans="5:5" x14ac:dyDescent="0.2">
      <c r="E911" s="26"/>
    </row>
    <row r="912" spans="5:5" x14ac:dyDescent="0.2">
      <c r="E912" s="26"/>
    </row>
    <row r="913" spans="5:5" x14ac:dyDescent="0.2">
      <c r="E913" s="26"/>
    </row>
    <row r="914" spans="5:5" x14ac:dyDescent="0.2">
      <c r="E914" s="26"/>
    </row>
    <row r="915" spans="5:5" x14ac:dyDescent="0.2">
      <c r="E915" s="26"/>
    </row>
    <row r="916" spans="5:5" x14ac:dyDescent="0.2">
      <c r="E916" s="26"/>
    </row>
    <row r="917" spans="5:5" x14ac:dyDescent="0.2">
      <c r="E917" s="26"/>
    </row>
    <row r="918" spans="5:5" x14ac:dyDescent="0.2">
      <c r="E918" s="26"/>
    </row>
    <row r="919" spans="5:5" x14ac:dyDescent="0.2">
      <c r="E919" s="26"/>
    </row>
    <row r="920" spans="5:5" x14ac:dyDescent="0.2">
      <c r="E920" s="26"/>
    </row>
    <row r="921" spans="5:5" x14ac:dyDescent="0.2">
      <c r="E921" s="26"/>
    </row>
    <row r="922" spans="5:5" x14ac:dyDescent="0.2">
      <c r="E922" s="26"/>
    </row>
    <row r="923" spans="5:5" x14ac:dyDescent="0.2">
      <c r="E923" s="26"/>
    </row>
    <row r="924" spans="5:5" x14ac:dyDescent="0.2">
      <c r="E924" s="26"/>
    </row>
    <row r="925" spans="5:5" x14ac:dyDescent="0.2">
      <c r="E925" s="26"/>
    </row>
    <row r="926" spans="5:5" x14ac:dyDescent="0.2">
      <c r="E926" s="26"/>
    </row>
    <row r="927" spans="5:5" x14ac:dyDescent="0.2">
      <c r="E927" s="26"/>
    </row>
    <row r="928" spans="5:5" x14ac:dyDescent="0.2">
      <c r="E928" s="26"/>
    </row>
    <row r="929" spans="5:5" x14ac:dyDescent="0.2">
      <c r="E929" s="26"/>
    </row>
    <row r="930" spans="5:5" x14ac:dyDescent="0.2">
      <c r="E930" s="26"/>
    </row>
    <row r="931" spans="5:5" x14ac:dyDescent="0.2">
      <c r="E931" s="26"/>
    </row>
    <row r="932" spans="5:5" x14ac:dyDescent="0.2">
      <c r="E932" s="26"/>
    </row>
    <row r="933" spans="5:5" x14ac:dyDescent="0.2">
      <c r="E933" s="26"/>
    </row>
    <row r="934" spans="5:5" x14ac:dyDescent="0.2">
      <c r="E934" s="26"/>
    </row>
    <row r="935" spans="5:5" x14ac:dyDescent="0.2">
      <c r="E935" s="26"/>
    </row>
    <row r="936" spans="5:5" x14ac:dyDescent="0.2">
      <c r="E936" s="26"/>
    </row>
    <row r="937" spans="5:5" x14ac:dyDescent="0.2">
      <c r="E937" s="26"/>
    </row>
    <row r="938" spans="5:5" x14ac:dyDescent="0.2">
      <c r="E938" s="26"/>
    </row>
    <row r="939" spans="5:5" x14ac:dyDescent="0.2">
      <c r="E939" s="26"/>
    </row>
    <row r="940" spans="5:5" x14ac:dyDescent="0.2">
      <c r="E940" s="26"/>
    </row>
    <row r="941" spans="5:5" x14ac:dyDescent="0.2">
      <c r="E941" s="26"/>
    </row>
    <row r="942" spans="5:5" x14ac:dyDescent="0.2">
      <c r="E942" s="26"/>
    </row>
    <row r="943" spans="5:5" x14ac:dyDescent="0.2">
      <c r="E943" s="26"/>
    </row>
    <row r="944" spans="5:5" x14ac:dyDescent="0.2">
      <c r="E944" s="26"/>
    </row>
    <row r="945" spans="5:5" x14ac:dyDescent="0.2">
      <c r="E945" s="26"/>
    </row>
    <row r="946" spans="5:5" x14ac:dyDescent="0.2">
      <c r="E946" s="26"/>
    </row>
    <row r="947" spans="5:5" x14ac:dyDescent="0.2">
      <c r="E947" s="26"/>
    </row>
    <row r="948" spans="5:5" x14ac:dyDescent="0.2">
      <c r="E948" s="26"/>
    </row>
    <row r="949" spans="5:5" x14ac:dyDescent="0.2">
      <c r="E949" s="26"/>
    </row>
    <row r="950" spans="5:5" x14ac:dyDescent="0.2">
      <c r="E950" s="26"/>
    </row>
    <row r="951" spans="5:5" x14ac:dyDescent="0.2">
      <c r="E951" s="26"/>
    </row>
    <row r="952" spans="5:5" x14ac:dyDescent="0.2">
      <c r="E952" s="26"/>
    </row>
    <row r="953" spans="5:5" x14ac:dyDescent="0.2">
      <c r="E953" s="26"/>
    </row>
    <row r="954" spans="5:5" x14ac:dyDescent="0.2">
      <c r="E954" s="26"/>
    </row>
    <row r="955" spans="5:5" x14ac:dyDescent="0.2">
      <c r="E955" s="26"/>
    </row>
    <row r="956" spans="5:5" x14ac:dyDescent="0.2">
      <c r="E956" s="26"/>
    </row>
    <row r="957" spans="5:5" x14ac:dyDescent="0.2">
      <c r="E957" s="26"/>
    </row>
    <row r="958" spans="5:5" x14ac:dyDescent="0.2">
      <c r="E958" s="26"/>
    </row>
    <row r="959" spans="5:5" x14ac:dyDescent="0.2">
      <c r="E959" s="26"/>
    </row>
    <row r="960" spans="5:5" x14ac:dyDescent="0.2">
      <c r="E960" s="26"/>
    </row>
    <row r="961" spans="5:5" x14ac:dyDescent="0.2">
      <c r="E961" s="26"/>
    </row>
    <row r="962" spans="5:5" x14ac:dyDescent="0.2">
      <c r="E962" s="26"/>
    </row>
    <row r="963" spans="5:5" x14ac:dyDescent="0.2">
      <c r="E963" s="26"/>
    </row>
    <row r="964" spans="5:5" x14ac:dyDescent="0.2">
      <c r="E964" s="26"/>
    </row>
    <row r="965" spans="5:5" x14ac:dyDescent="0.2">
      <c r="E965" s="26"/>
    </row>
    <row r="966" spans="5:5" x14ac:dyDescent="0.2">
      <c r="E966" s="26"/>
    </row>
    <row r="967" spans="5:5" x14ac:dyDescent="0.2">
      <c r="E967" s="26"/>
    </row>
    <row r="968" spans="5:5" x14ac:dyDescent="0.2">
      <c r="E968" s="26"/>
    </row>
    <row r="969" spans="5:5" x14ac:dyDescent="0.2">
      <c r="E969" s="26"/>
    </row>
    <row r="970" spans="5:5" x14ac:dyDescent="0.2">
      <c r="E970" s="26"/>
    </row>
    <row r="971" spans="5:5" x14ac:dyDescent="0.2">
      <c r="E971" s="26"/>
    </row>
    <row r="972" spans="5:5" x14ac:dyDescent="0.2">
      <c r="E972" s="26"/>
    </row>
    <row r="973" spans="5:5" x14ac:dyDescent="0.2">
      <c r="E973" s="26"/>
    </row>
    <row r="974" spans="5:5" x14ac:dyDescent="0.2">
      <c r="E974" s="26"/>
    </row>
    <row r="975" spans="5:5" x14ac:dyDescent="0.2">
      <c r="E975" s="26"/>
    </row>
    <row r="976" spans="5:5" x14ac:dyDescent="0.2">
      <c r="E976" s="26"/>
    </row>
    <row r="977" spans="5:5" x14ac:dyDescent="0.2">
      <c r="E977" s="26"/>
    </row>
    <row r="978" spans="5:5" x14ac:dyDescent="0.2">
      <c r="E978" s="26"/>
    </row>
    <row r="979" spans="5:5" x14ac:dyDescent="0.2">
      <c r="E979" s="26"/>
    </row>
    <row r="980" spans="5:5" x14ac:dyDescent="0.2">
      <c r="E980" s="26"/>
    </row>
    <row r="981" spans="5:5" x14ac:dyDescent="0.2">
      <c r="E981" s="26"/>
    </row>
    <row r="982" spans="5:5" x14ac:dyDescent="0.2">
      <c r="E982" s="26"/>
    </row>
    <row r="983" spans="5:5" x14ac:dyDescent="0.2">
      <c r="E983" s="26"/>
    </row>
    <row r="984" spans="5:5" x14ac:dyDescent="0.2">
      <c r="E984" s="26"/>
    </row>
    <row r="985" spans="5:5" x14ac:dyDescent="0.2">
      <c r="E985" s="26"/>
    </row>
    <row r="986" spans="5:5" x14ac:dyDescent="0.2">
      <c r="E986" s="26"/>
    </row>
    <row r="987" spans="5:5" x14ac:dyDescent="0.2">
      <c r="E987" s="26"/>
    </row>
    <row r="988" spans="5:5" x14ac:dyDescent="0.2">
      <c r="E988" s="26"/>
    </row>
    <row r="989" spans="5:5" x14ac:dyDescent="0.2">
      <c r="E989" s="26"/>
    </row>
    <row r="990" spans="5:5" x14ac:dyDescent="0.2">
      <c r="E990" s="26"/>
    </row>
    <row r="991" spans="5:5" x14ac:dyDescent="0.2">
      <c r="E991" s="26"/>
    </row>
    <row r="992" spans="5:5" x14ac:dyDescent="0.2">
      <c r="E992" s="26"/>
    </row>
    <row r="993" spans="5:5" x14ac:dyDescent="0.2">
      <c r="E993" s="26"/>
    </row>
    <row r="994" spans="5:5" x14ac:dyDescent="0.2">
      <c r="E994" s="26"/>
    </row>
    <row r="995" spans="5:5" x14ac:dyDescent="0.2">
      <c r="E995" s="26"/>
    </row>
    <row r="996" spans="5:5" x14ac:dyDescent="0.2">
      <c r="E996" s="26"/>
    </row>
    <row r="997" spans="5:5" x14ac:dyDescent="0.2">
      <c r="E997" s="26"/>
    </row>
    <row r="998" spans="5:5" x14ac:dyDescent="0.2">
      <c r="E998" s="26"/>
    </row>
    <row r="999" spans="5:5" x14ac:dyDescent="0.2">
      <c r="E999" s="26"/>
    </row>
    <row r="1000" spans="5:5" x14ac:dyDescent="0.2">
      <c r="E1000" s="26"/>
    </row>
    <row r="1001" spans="5:5" x14ac:dyDescent="0.2">
      <c r="E1001" s="26"/>
    </row>
    <row r="1002" spans="5:5" x14ac:dyDescent="0.2">
      <c r="E1002" s="26"/>
    </row>
    <row r="1003" spans="5:5" x14ac:dyDescent="0.2">
      <c r="E1003" s="26"/>
    </row>
    <row r="1004" spans="5:5" x14ac:dyDescent="0.2">
      <c r="E1004" s="26"/>
    </row>
    <row r="1005" spans="5:5" x14ac:dyDescent="0.2">
      <c r="E1005" s="26"/>
    </row>
    <row r="1006" spans="5:5" x14ac:dyDescent="0.2">
      <c r="E1006" s="26"/>
    </row>
    <row r="1007" spans="5:5" x14ac:dyDescent="0.2">
      <c r="E1007" s="26"/>
    </row>
    <row r="1008" spans="5:5" x14ac:dyDescent="0.2">
      <c r="E1008" s="26"/>
    </row>
    <row r="1009" spans="5:5" x14ac:dyDescent="0.2">
      <c r="E1009" s="26"/>
    </row>
    <row r="1010" spans="5:5" x14ac:dyDescent="0.2">
      <c r="E1010" s="26"/>
    </row>
    <row r="1011" spans="5:5" x14ac:dyDescent="0.2">
      <c r="E1011" s="26"/>
    </row>
    <row r="1012" spans="5:5" x14ac:dyDescent="0.2">
      <c r="E1012" s="26"/>
    </row>
    <row r="1013" spans="5:5" x14ac:dyDescent="0.2">
      <c r="E1013" s="26"/>
    </row>
    <row r="1014" spans="5:5" x14ac:dyDescent="0.2">
      <c r="E1014" s="26"/>
    </row>
    <row r="1015" spans="5:5" x14ac:dyDescent="0.2">
      <c r="E1015" s="26"/>
    </row>
    <row r="1016" spans="5:5" x14ac:dyDescent="0.2">
      <c r="E1016" s="26"/>
    </row>
    <row r="1017" spans="5:5" x14ac:dyDescent="0.2">
      <c r="E1017" s="26"/>
    </row>
    <row r="1018" spans="5:5" x14ac:dyDescent="0.2">
      <c r="E1018" s="26"/>
    </row>
    <row r="1019" spans="5:5" x14ac:dyDescent="0.2">
      <c r="E1019" s="26"/>
    </row>
    <row r="1020" spans="5:5" x14ac:dyDescent="0.2">
      <c r="E1020" s="26"/>
    </row>
    <row r="1021" spans="5:5" x14ac:dyDescent="0.2">
      <c r="E1021" s="26"/>
    </row>
    <row r="1022" spans="5:5" x14ac:dyDescent="0.2">
      <c r="E1022" s="26"/>
    </row>
    <row r="1023" spans="5:5" x14ac:dyDescent="0.2">
      <c r="E1023" s="26"/>
    </row>
    <row r="1024" spans="5:5" x14ac:dyDescent="0.2">
      <c r="E1024" s="26"/>
    </row>
    <row r="1025" spans="5:5" x14ac:dyDescent="0.2">
      <c r="E1025" s="26"/>
    </row>
    <row r="1026" spans="5:5" x14ac:dyDescent="0.2">
      <c r="E1026" s="26"/>
    </row>
    <row r="1027" spans="5:5" x14ac:dyDescent="0.2">
      <c r="E1027" s="26"/>
    </row>
    <row r="1028" spans="5:5" x14ac:dyDescent="0.2">
      <c r="E1028" s="26"/>
    </row>
    <row r="1029" spans="5:5" x14ac:dyDescent="0.2">
      <c r="E1029" s="26"/>
    </row>
    <row r="1030" spans="5:5" x14ac:dyDescent="0.2">
      <c r="E1030" s="26"/>
    </row>
    <row r="1031" spans="5:5" x14ac:dyDescent="0.2">
      <c r="E1031" s="26"/>
    </row>
    <row r="1032" spans="5:5" x14ac:dyDescent="0.2">
      <c r="E1032" s="26"/>
    </row>
    <row r="1033" spans="5:5" x14ac:dyDescent="0.2">
      <c r="E1033" s="26"/>
    </row>
    <row r="1034" spans="5:5" x14ac:dyDescent="0.2">
      <c r="E1034" s="26"/>
    </row>
    <row r="1035" spans="5:5" x14ac:dyDescent="0.2">
      <c r="E1035" s="26"/>
    </row>
    <row r="1036" spans="5:5" x14ac:dyDescent="0.2">
      <c r="E1036" s="26"/>
    </row>
    <row r="1037" spans="5:5" x14ac:dyDescent="0.2">
      <c r="E1037" s="26"/>
    </row>
    <row r="1038" spans="5:5" x14ac:dyDescent="0.2">
      <c r="E1038" s="26"/>
    </row>
    <row r="1039" spans="5:5" x14ac:dyDescent="0.2">
      <c r="E1039" s="26"/>
    </row>
    <row r="1040" spans="5:5" x14ac:dyDescent="0.2">
      <c r="E1040" s="26"/>
    </row>
    <row r="1041" spans="5:5" x14ac:dyDescent="0.2">
      <c r="E1041" s="26"/>
    </row>
    <row r="1042" spans="5:5" x14ac:dyDescent="0.2">
      <c r="E1042" s="26"/>
    </row>
    <row r="1043" spans="5:5" x14ac:dyDescent="0.2">
      <c r="E1043" s="26"/>
    </row>
    <row r="1044" spans="5:5" x14ac:dyDescent="0.2">
      <c r="E1044" s="26"/>
    </row>
    <row r="1045" spans="5:5" x14ac:dyDescent="0.2">
      <c r="E1045" s="26"/>
    </row>
    <row r="1046" spans="5:5" x14ac:dyDescent="0.2">
      <c r="E1046" s="26"/>
    </row>
    <row r="1047" spans="5:5" x14ac:dyDescent="0.2">
      <c r="E1047" s="26"/>
    </row>
    <row r="1048" spans="5:5" x14ac:dyDescent="0.2">
      <c r="E1048" s="26"/>
    </row>
    <row r="1049" spans="5:5" x14ac:dyDescent="0.2">
      <c r="E1049" s="26"/>
    </row>
    <row r="1050" spans="5:5" x14ac:dyDescent="0.2">
      <c r="E1050" s="26"/>
    </row>
    <row r="1051" spans="5:5" x14ac:dyDescent="0.2">
      <c r="E1051" s="26"/>
    </row>
    <row r="1052" spans="5:5" x14ac:dyDescent="0.2">
      <c r="E1052" s="26"/>
    </row>
    <row r="1053" spans="5:5" x14ac:dyDescent="0.2">
      <c r="E1053" s="26"/>
    </row>
    <row r="1054" spans="5:5" x14ac:dyDescent="0.2">
      <c r="E1054" s="26"/>
    </row>
    <row r="1055" spans="5:5" x14ac:dyDescent="0.2">
      <c r="E1055" s="26"/>
    </row>
    <row r="1056" spans="5:5" x14ac:dyDescent="0.2">
      <c r="E1056" s="26"/>
    </row>
    <row r="1057" spans="5:5" x14ac:dyDescent="0.2">
      <c r="E1057" s="26"/>
    </row>
    <row r="1058" spans="5:5" x14ac:dyDescent="0.2">
      <c r="E1058" s="26"/>
    </row>
    <row r="1059" spans="5:5" x14ac:dyDescent="0.2">
      <c r="E1059" s="26"/>
    </row>
    <row r="1060" spans="5:5" x14ac:dyDescent="0.2">
      <c r="E1060" s="26"/>
    </row>
    <row r="1061" spans="5:5" x14ac:dyDescent="0.2">
      <c r="E1061" s="26"/>
    </row>
    <row r="1062" spans="5:5" x14ac:dyDescent="0.2">
      <c r="E1062" s="26"/>
    </row>
    <row r="1063" spans="5:5" x14ac:dyDescent="0.2">
      <c r="E1063" s="26"/>
    </row>
    <row r="1064" spans="5:5" x14ac:dyDescent="0.2">
      <c r="E1064" s="26"/>
    </row>
    <row r="1065" spans="5:5" x14ac:dyDescent="0.2">
      <c r="E1065" s="26"/>
    </row>
    <row r="1066" spans="5:5" x14ac:dyDescent="0.2">
      <c r="E1066" s="26"/>
    </row>
    <row r="1067" spans="5:5" x14ac:dyDescent="0.2">
      <c r="E1067" s="26"/>
    </row>
    <row r="1068" spans="5:5" x14ac:dyDescent="0.2">
      <c r="E1068" s="26"/>
    </row>
    <row r="1069" spans="5:5" x14ac:dyDescent="0.2">
      <c r="E1069" s="26"/>
    </row>
    <row r="1070" spans="5:5" x14ac:dyDescent="0.2">
      <c r="E1070" s="26"/>
    </row>
    <row r="1071" spans="5:5" x14ac:dyDescent="0.2">
      <c r="E1071" s="26"/>
    </row>
    <row r="1072" spans="5:5" x14ac:dyDescent="0.2">
      <c r="E1072" s="26"/>
    </row>
    <row r="1073" spans="5:5" x14ac:dyDescent="0.2">
      <c r="E1073" s="26"/>
    </row>
    <row r="1074" spans="5:5" x14ac:dyDescent="0.2">
      <c r="E1074" s="26"/>
    </row>
    <row r="1075" spans="5:5" x14ac:dyDescent="0.2">
      <c r="E1075" s="26"/>
    </row>
    <row r="1076" spans="5:5" x14ac:dyDescent="0.2">
      <c r="E1076" s="26"/>
    </row>
    <row r="1077" spans="5:5" x14ac:dyDescent="0.2">
      <c r="E1077" s="26"/>
    </row>
    <row r="1078" spans="5:5" x14ac:dyDescent="0.2">
      <c r="E1078" s="26"/>
    </row>
    <row r="1079" spans="5:5" x14ac:dyDescent="0.2">
      <c r="E1079" s="26"/>
    </row>
    <row r="1080" spans="5:5" x14ac:dyDescent="0.2">
      <c r="E1080" s="26"/>
    </row>
    <row r="1081" spans="5:5" x14ac:dyDescent="0.2">
      <c r="E1081" s="26"/>
    </row>
    <row r="1082" spans="5:5" x14ac:dyDescent="0.2">
      <c r="E1082" s="26"/>
    </row>
    <row r="1083" spans="5:5" x14ac:dyDescent="0.2">
      <c r="E1083" s="26"/>
    </row>
    <row r="1084" spans="5:5" x14ac:dyDescent="0.2">
      <c r="E1084" s="26"/>
    </row>
    <row r="1085" spans="5:5" x14ac:dyDescent="0.2">
      <c r="E1085" s="26"/>
    </row>
    <row r="1086" spans="5:5" x14ac:dyDescent="0.2">
      <c r="E1086" s="26"/>
    </row>
    <row r="1087" spans="5:5" x14ac:dyDescent="0.2">
      <c r="E1087" s="26"/>
    </row>
    <row r="1088" spans="5:5" x14ac:dyDescent="0.2">
      <c r="E1088" s="26"/>
    </row>
    <row r="1089" spans="5:5" x14ac:dyDescent="0.2">
      <c r="E1089" s="26"/>
    </row>
    <row r="1090" spans="5:5" x14ac:dyDescent="0.2">
      <c r="E1090" s="26"/>
    </row>
    <row r="1091" spans="5:5" x14ac:dyDescent="0.2">
      <c r="E1091" s="26"/>
    </row>
    <row r="1092" spans="5:5" x14ac:dyDescent="0.2">
      <c r="E1092" s="26"/>
    </row>
    <row r="1093" spans="5:5" x14ac:dyDescent="0.2">
      <c r="E1093" s="26"/>
    </row>
    <row r="1094" spans="5:5" x14ac:dyDescent="0.2">
      <c r="E1094" s="26"/>
    </row>
    <row r="1095" spans="5:5" x14ac:dyDescent="0.2">
      <c r="E1095" s="26"/>
    </row>
    <row r="1096" spans="5:5" x14ac:dyDescent="0.2">
      <c r="E1096" s="26"/>
    </row>
    <row r="1097" spans="5:5" x14ac:dyDescent="0.2">
      <c r="E1097" s="26"/>
    </row>
    <row r="1098" spans="5:5" x14ac:dyDescent="0.2">
      <c r="E1098" s="26"/>
    </row>
    <row r="1099" spans="5:5" x14ac:dyDescent="0.2">
      <c r="E1099" s="26"/>
    </row>
    <row r="1100" spans="5:5" x14ac:dyDescent="0.2">
      <c r="E1100" s="26"/>
    </row>
    <row r="1101" spans="5:5" x14ac:dyDescent="0.2">
      <c r="E1101" s="26"/>
    </row>
    <row r="1102" spans="5:5" x14ac:dyDescent="0.2">
      <c r="E1102" s="26"/>
    </row>
    <row r="1103" spans="5:5" x14ac:dyDescent="0.2">
      <c r="E1103" s="26"/>
    </row>
    <row r="1104" spans="5:5" x14ac:dyDescent="0.2">
      <c r="E1104" s="26"/>
    </row>
    <row r="1105" spans="5:5" x14ac:dyDescent="0.2">
      <c r="E1105" s="26"/>
    </row>
    <row r="1106" spans="5:5" x14ac:dyDescent="0.2">
      <c r="E1106" s="26"/>
    </row>
    <row r="1107" spans="5:5" x14ac:dyDescent="0.2">
      <c r="E1107" s="26"/>
    </row>
    <row r="1108" spans="5:5" x14ac:dyDescent="0.2">
      <c r="E1108" s="26"/>
    </row>
    <row r="1109" spans="5:5" x14ac:dyDescent="0.2">
      <c r="E1109" s="26"/>
    </row>
    <row r="1110" spans="5:5" x14ac:dyDescent="0.2">
      <c r="E1110" s="26"/>
    </row>
    <row r="1111" spans="5:5" x14ac:dyDescent="0.2">
      <c r="E1111" s="26"/>
    </row>
    <row r="1112" spans="5:5" x14ac:dyDescent="0.2">
      <c r="E1112" s="26"/>
    </row>
    <row r="1113" spans="5:5" x14ac:dyDescent="0.2">
      <c r="E1113" s="26"/>
    </row>
    <row r="1114" spans="5:5" x14ac:dyDescent="0.2">
      <c r="E1114" s="26"/>
    </row>
    <row r="1115" spans="5:5" x14ac:dyDescent="0.2">
      <c r="E1115" s="26"/>
    </row>
    <row r="1116" spans="5:5" x14ac:dyDescent="0.2">
      <c r="E1116" s="26"/>
    </row>
    <row r="1117" spans="5:5" x14ac:dyDescent="0.2">
      <c r="E1117" s="26"/>
    </row>
    <row r="1118" spans="5:5" x14ac:dyDescent="0.2">
      <c r="E1118" s="26"/>
    </row>
    <row r="1119" spans="5:5" x14ac:dyDescent="0.2">
      <c r="E1119" s="26"/>
    </row>
    <row r="1120" spans="5:5" x14ac:dyDescent="0.2">
      <c r="E1120" s="26"/>
    </row>
    <row r="1121" spans="5:5" x14ac:dyDescent="0.2">
      <c r="E1121" s="26"/>
    </row>
    <row r="1122" spans="5:5" x14ac:dyDescent="0.2">
      <c r="E1122" s="26"/>
    </row>
    <row r="1123" spans="5:5" x14ac:dyDescent="0.2">
      <c r="E1123" s="26"/>
    </row>
    <row r="1124" spans="5:5" x14ac:dyDescent="0.2">
      <c r="E1124" s="26"/>
    </row>
    <row r="1125" spans="5:5" x14ac:dyDescent="0.2">
      <c r="E1125" s="26"/>
    </row>
    <row r="1126" spans="5:5" x14ac:dyDescent="0.2">
      <c r="E1126" s="26"/>
    </row>
    <row r="1127" spans="5:5" x14ac:dyDescent="0.2">
      <c r="E1127" s="26"/>
    </row>
    <row r="1128" spans="5:5" x14ac:dyDescent="0.2">
      <c r="E1128" s="26"/>
    </row>
    <row r="1129" spans="5:5" x14ac:dyDescent="0.2">
      <c r="E1129" s="26"/>
    </row>
    <row r="1130" spans="5:5" x14ac:dyDescent="0.2">
      <c r="E1130" s="26"/>
    </row>
    <row r="1131" spans="5:5" x14ac:dyDescent="0.2">
      <c r="E1131" s="26"/>
    </row>
    <row r="1132" spans="5:5" x14ac:dyDescent="0.2">
      <c r="E1132" s="26"/>
    </row>
    <row r="1133" spans="5:5" x14ac:dyDescent="0.2">
      <c r="E1133" s="26"/>
    </row>
    <row r="1134" spans="5:5" x14ac:dyDescent="0.2">
      <c r="E1134" s="26"/>
    </row>
    <row r="1135" spans="5:5" x14ac:dyDescent="0.2">
      <c r="E1135" s="26"/>
    </row>
    <row r="1136" spans="5:5" x14ac:dyDescent="0.2">
      <c r="E1136" s="26"/>
    </row>
    <row r="1137" spans="5:5" x14ac:dyDescent="0.2">
      <c r="E1137" s="26"/>
    </row>
    <row r="1138" spans="5:5" x14ac:dyDescent="0.2">
      <c r="E1138" s="26"/>
    </row>
    <row r="1139" spans="5:5" x14ac:dyDescent="0.2">
      <c r="E1139" s="26"/>
    </row>
    <row r="1140" spans="5:5" x14ac:dyDescent="0.2">
      <c r="E1140" s="26"/>
    </row>
    <row r="1141" spans="5:5" x14ac:dyDescent="0.2">
      <c r="E1141" s="26"/>
    </row>
    <row r="1142" spans="5:5" x14ac:dyDescent="0.2">
      <c r="E1142" s="26"/>
    </row>
    <row r="1143" spans="5:5" x14ac:dyDescent="0.2">
      <c r="E1143" s="26"/>
    </row>
    <row r="1144" spans="5:5" x14ac:dyDescent="0.2">
      <c r="E1144" s="26"/>
    </row>
    <row r="1145" spans="5:5" x14ac:dyDescent="0.2">
      <c r="E1145" s="26"/>
    </row>
    <row r="1146" spans="5:5" x14ac:dyDescent="0.2">
      <c r="E1146" s="26"/>
    </row>
    <row r="1147" spans="5:5" x14ac:dyDescent="0.2">
      <c r="E1147" s="26"/>
    </row>
    <row r="1148" spans="5:5" x14ac:dyDescent="0.2">
      <c r="E1148" s="26"/>
    </row>
    <row r="1149" spans="5:5" x14ac:dyDescent="0.2">
      <c r="E1149" s="26"/>
    </row>
    <row r="1150" spans="5:5" x14ac:dyDescent="0.2">
      <c r="E1150" s="26"/>
    </row>
    <row r="1151" spans="5:5" x14ac:dyDescent="0.2">
      <c r="E1151" s="26"/>
    </row>
    <row r="1152" spans="5:5" x14ac:dyDescent="0.2">
      <c r="E1152" s="26"/>
    </row>
    <row r="1153" spans="5:5" x14ac:dyDescent="0.2">
      <c r="E1153" s="26"/>
    </row>
    <row r="1154" spans="5:5" x14ac:dyDescent="0.2">
      <c r="E1154" s="26"/>
    </row>
    <row r="1155" spans="5:5" x14ac:dyDescent="0.2">
      <c r="E1155" s="26"/>
    </row>
    <row r="1156" spans="5:5" x14ac:dyDescent="0.2">
      <c r="E1156" s="26"/>
    </row>
    <row r="1157" spans="5:5" x14ac:dyDescent="0.2">
      <c r="E1157" s="26"/>
    </row>
    <row r="1158" spans="5:5" x14ac:dyDescent="0.2">
      <c r="E1158" s="26"/>
    </row>
    <row r="1159" spans="5:5" x14ac:dyDescent="0.2">
      <c r="E1159" s="26"/>
    </row>
    <row r="1160" spans="5:5" x14ac:dyDescent="0.2">
      <c r="E1160" s="26"/>
    </row>
    <row r="1161" spans="5:5" x14ac:dyDescent="0.2">
      <c r="E1161" s="26"/>
    </row>
    <row r="1162" spans="5:5" x14ac:dyDescent="0.2">
      <c r="E1162" s="26"/>
    </row>
    <row r="1163" spans="5:5" x14ac:dyDescent="0.2">
      <c r="E1163" s="26"/>
    </row>
    <row r="1164" spans="5:5" x14ac:dyDescent="0.2">
      <c r="E1164" s="26"/>
    </row>
    <row r="1165" spans="5:5" x14ac:dyDescent="0.2">
      <c r="E1165" s="26"/>
    </row>
    <row r="1166" spans="5:5" x14ac:dyDescent="0.2">
      <c r="E1166" s="26"/>
    </row>
    <row r="1167" spans="5:5" x14ac:dyDescent="0.2">
      <c r="E1167" s="26"/>
    </row>
    <row r="1168" spans="5:5" x14ac:dyDescent="0.2">
      <c r="E1168" s="26"/>
    </row>
    <row r="1169" spans="5:5" x14ac:dyDescent="0.2">
      <c r="E1169" s="26"/>
    </row>
    <row r="1170" spans="5:5" x14ac:dyDescent="0.2">
      <c r="E1170" s="26"/>
    </row>
    <row r="1171" spans="5:5" x14ac:dyDescent="0.2">
      <c r="E1171" s="26"/>
    </row>
    <row r="1172" spans="5:5" x14ac:dyDescent="0.2">
      <c r="E1172" s="26"/>
    </row>
    <row r="1173" spans="5:5" x14ac:dyDescent="0.2">
      <c r="E1173" s="26"/>
    </row>
    <row r="1174" spans="5:5" x14ac:dyDescent="0.2">
      <c r="E1174" s="26"/>
    </row>
    <row r="1175" spans="5:5" x14ac:dyDescent="0.2">
      <c r="E1175" s="26"/>
    </row>
    <row r="1176" spans="5:5" x14ac:dyDescent="0.2">
      <c r="E1176" s="26"/>
    </row>
    <row r="1177" spans="5:5" x14ac:dyDescent="0.2">
      <c r="E1177" s="26"/>
    </row>
    <row r="1178" spans="5:5" x14ac:dyDescent="0.2">
      <c r="E1178" s="26"/>
    </row>
    <row r="1179" spans="5:5" x14ac:dyDescent="0.2">
      <c r="E1179" s="26"/>
    </row>
    <row r="1180" spans="5:5" x14ac:dyDescent="0.2">
      <c r="E1180" s="26"/>
    </row>
    <row r="1181" spans="5:5" x14ac:dyDescent="0.2">
      <c r="E1181" s="26"/>
    </row>
    <row r="1182" spans="5:5" x14ac:dyDescent="0.2">
      <c r="E1182" s="26"/>
    </row>
    <row r="1183" spans="5:5" x14ac:dyDescent="0.2">
      <c r="E1183" s="26"/>
    </row>
    <row r="1184" spans="5:5" x14ac:dyDescent="0.2">
      <c r="E1184" s="26"/>
    </row>
    <row r="1185" spans="5:5" x14ac:dyDescent="0.2">
      <c r="E1185" s="26"/>
    </row>
    <row r="1186" spans="5:5" x14ac:dyDescent="0.2">
      <c r="E1186" s="26"/>
    </row>
    <row r="1187" spans="5:5" x14ac:dyDescent="0.2">
      <c r="E1187" s="26"/>
    </row>
    <row r="1188" spans="5:5" x14ac:dyDescent="0.2">
      <c r="E1188" s="26"/>
    </row>
    <row r="1189" spans="5:5" x14ac:dyDescent="0.2">
      <c r="E1189" s="26"/>
    </row>
    <row r="1190" spans="5:5" x14ac:dyDescent="0.2">
      <c r="E1190" s="26"/>
    </row>
    <row r="1191" spans="5:5" x14ac:dyDescent="0.2">
      <c r="E1191" s="26"/>
    </row>
    <row r="1192" spans="5:5" x14ac:dyDescent="0.2">
      <c r="E1192" s="26"/>
    </row>
    <row r="1193" spans="5:5" x14ac:dyDescent="0.2">
      <c r="E1193" s="26"/>
    </row>
    <row r="1194" spans="5:5" x14ac:dyDescent="0.2">
      <c r="E1194" s="26"/>
    </row>
    <row r="1195" spans="5:5" x14ac:dyDescent="0.2">
      <c r="E1195" s="26"/>
    </row>
    <row r="1196" spans="5:5" x14ac:dyDescent="0.2">
      <c r="E1196" s="26"/>
    </row>
    <row r="1197" spans="5:5" x14ac:dyDescent="0.2">
      <c r="E1197" s="26"/>
    </row>
    <row r="1198" spans="5:5" x14ac:dyDescent="0.2">
      <c r="E1198" s="26"/>
    </row>
    <row r="1199" spans="5:5" x14ac:dyDescent="0.2">
      <c r="E1199" s="26"/>
    </row>
    <row r="1200" spans="5:5" x14ac:dyDescent="0.2">
      <c r="E1200" s="26"/>
    </row>
    <row r="1201" spans="5:5" x14ac:dyDescent="0.2">
      <c r="E1201" s="26"/>
    </row>
    <row r="1202" spans="5:5" x14ac:dyDescent="0.2">
      <c r="E1202" s="26"/>
    </row>
    <row r="1203" spans="5:5" x14ac:dyDescent="0.2">
      <c r="E1203" s="26"/>
    </row>
    <row r="1204" spans="5:5" x14ac:dyDescent="0.2">
      <c r="E1204" s="26"/>
    </row>
    <row r="1205" spans="5:5" x14ac:dyDescent="0.2">
      <c r="E1205" s="26"/>
    </row>
    <row r="1206" spans="5:5" x14ac:dyDescent="0.2">
      <c r="E1206" s="26"/>
    </row>
    <row r="1207" spans="5:5" x14ac:dyDescent="0.2">
      <c r="E1207" s="26"/>
    </row>
    <row r="1208" spans="5:5" x14ac:dyDescent="0.2">
      <c r="E1208" s="26"/>
    </row>
    <row r="1209" spans="5:5" x14ac:dyDescent="0.2">
      <c r="E1209" s="26"/>
    </row>
    <row r="1210" spans="5:5" x14ac:dyDescent="0.2">
      <c r="E1210" s="26"/>
    </row>
    <row r="1211" spans="5:5" x14ac:dyDescent="0.2">
      <c r="E1211" s="26"/>
    </row>
    <row r="1212" spans="5:5" x14ac:dyDescent="0.2">
      <c r="E1212" s="26"/>
    </row>
    <row r="1213" spans="5:5" x14ac:dyDescent="0.2">
      <c r="E1213" s="26"/>
    </row>
    <row r="1214" spans="5:5" x14ac:dyDescent="0.2">
      <c r="E1214" s="26"/>
    </row>
    <row r="1215" spans="5:5" x14ac:dyDescent="0.2">
      <c r="E1215" s="26"/>
    </row>
    <row r="1216" spans="5:5" x14ac:dyDescent="0.2">
      <c r="E1216" s="26"/>
    </row>
    <row r="1217" spans="5:5" x14ac:dyDescent="0.2">
      <c r="E1217" s="26"/>
    </row>
    <row r="1218" spans="5:5" x14ac:dyDescent="0.2">
      <c r="E1218" s="26"/>
    </row>
    <row r="1219" spans="5:5" x14ac:dyDescent="0.2">
      <c r="E1219" s="26"/>
    </row>
    <row r="1220" spans="5:5" x14ac:dyDescent="0.2">
      <c r="E1220" s="26"/>
    </row>
    <row r="1221" spans="5:5" x14ac:dyDescent="0.2">
      <c r="E1221" s="26"/>
    </row>
    <row r="1222" spans="5:5" x14ac:dyDescent="0.2">
      <c r="E1222" s="26"/>
    </row>
    <row r="1223" spans="5:5" x14ac:dyDescent="0.2">
      <c r="E1223" s="26"/>
    </row>
    <row r="1224" spans="5:5" x14ac:dyDescent="0.2">
      <c r="E1224" s="26"/>
    </row>
    <row r="1225" spans="5:5" x14ac:dyDescent="0.2">
      <c r="E1225" s="26"/>
    </row>
    <row r="1226" spans="5:5" x14ac:dyDescent="0.2">
      <c r="E1226" s="26"/>
    </row>
    <row r="1227" spans="5:5" x14ac:dyDescent="0.2">
      <c r="E1227" s="26"/>
    </row>
    <row r="1228" spans="5:5" x14ac:dyDescent="0.2">
      <c r="E1228" s="26"/>
    </row>
    <row r="1229" spans="5:5" x14ac:dyDescent="0.2">
      <c r="E1229" s="26"/>
    </row>
    <row r="1230" spans="5:5" x14ac:dyDescent="0.2">
      <c r="E1230" s="26"/>
    </row>
    <row r="1231" spans="5:5" x14ac:dyDescent="0.2">
      <c r="E1231" s="26"/>
    </row>
    <row r="1232" spans="5:5" x14ac:dyDescent="0.2">
      <c r="E1232" s="26"/>
    </row>
    <row r="1233" spans="5:5" x14ac:dyDescent="0.2">
      <c r="E1233" s="26"/>
    </row>
    <row r="1234" spans="5:5" x14ac:dyDescent="0.2">
      <c r="E1234" s="26"/>
    </row>
    <row r="1235" spans="5:5" x14ac:dyDescent="0.2">
      <c r="E1235" s="26"/>
    </row>
    <row r="1236" spans="5:5" x14ac:dyDescent="0.2">
      <c r="E1236" s="26"/>
    </row>
    <row r="1237" spans="5:5" x14ac:dyDescent="0.2">
      <c r="E1237" s="26"/>
    </row>
    <row r="1238" spans="5:5" x14ac:dyDescent="0.2">
      <c r="E1238" s="26"/>
    </row>
    <row r="1239" spans="5:5" x14ac:dyDescent="0.2">
      <c r="E1239" s="26"/>
    </row>
    <row r="1240" spans="5:5" x14ac:dyDescent="0.2">
      <c r="E1240" s="26"/>
    </row>
    <row r="1241" spans="5:5" x14ac:dyDescent="0.2">
      <c r="E1241" s="26"/>
    </row>
    <row r="1242" spans="5:5" x14ac:dyDescent="0.2">
      <c r="E1242" s="26"/>
    </row>
    <row r="1243" spans="5:5" x14ac:dyDescent="0.2">
      <c r="E1243" s="26"/>
    </row>
    <row r="1244" spans="5:5" x14ac:dyDescent="0.2">
      <c r="E1244" s="26"/>
    </row>
    <row r="1245" spans="5:5" x14ac:dyDescent="0.2">
      <c r="E1245" s="26"/>
    </row>
    <row r="1246" spans="5:5" x14ac:dyDescent="0.2">
      <c r="E1246" s="26"/>
    </row>
    <row r="1247" spans="5:5" x14ac:dyDescent="0.2">
      <c r="E1247" s="26"/>
    </row>
    <row r="1248" spans="5:5" x14ac:dyDescent="0.2">
      <c r="E1248" s="26"/>
    </row>
    <row r="1249" spans="5:5" x14ac:dyDescent="0.2">
      <c r="E1249" s="26"/>
    </row>
    <row r="1250" spans="5:5" x14ac:dyDescent="0.2">
      <c r="E1250" s="26"/>
    </row>
    <row r="1251" spans="5:5" x14ac:dyDescent="0.2">
      <c r="E1251" s="26"/>
    </row>
    <row r="1252" spans="5:5" x14ac:dyDescent="0.2">
      <c r="E1252" s="26"/>
    </row>
    <row r="1253" spans="5:5" x14ac:dyDescent="0.2">
      <c r="E1253" s="26"/>
    </row>
    <row r="1254" spans="5:5" x14ac:dyDescent="0.2">
      <c r="E1254" s="26"/>
    </row>
    <row r="1255" spans="5:5" x14ac:dyDescent="0.2">
      <c r="E1255" s="26"/>
    </row>
    <row r="1256" spans="5:5" x14ac:dyDescent="0.2">
      <c r="E1256" s="26"/>
    </row>
    <row r="1257" spans="5:5" x14ac:dyDescent="0.2">
      <c r="E1257" s="26"/>
    </row>
    <row r="1258" spans="5:5" x14ac:dyDescent="0.2">
      <c r="E1258" s="26"/>
    </row>
    <row r="1259" spans="5:5" x14ac:dyDescent="0.2">
      <c r="E1259" s="26"/>
    </row>
    <row r="1260" spans="5:5" x14ac:dyDescent="0.2">
      <c r="E1260" s="26"/>
    </row>
    <row r="1261" spans="5:5" x14ac:dyDescent="0.2">
      <c r="E1261" s="26"/>
    </row>
    <row r="1262" spans="5:5" x14ac:dyDescent="0.2">
      <c r="E1262" s="26"/>
    </row>
    <row r="1263" spans="5:5" x14ac:dyDescent="0.2">
      <c r="E1263" s="26"/>
    </row>
    <row r="1264" spans="5:5" x14ac:dyDescent="0.2">
      <c r="E1264" s="26"/>
    </row>
    <row r="1265" spans="5:5" x14ac:dyDescent="0.2">
      <c r="E1265" s="26"/>
    </row>
    <row r="1266" spans="5:5" x14ac:dyDescent="0.2">
      <c r="E1266" s="26"/>
    </row>
    <row r="1267" spans="5:5" x14ac:dyDescent="0.2">
      <c r="E1267" s="26"/>
    </row>
    <row r="1268" spans="5:5" x14ac:dyDescent="0.2">
      <c r="E1268" s="26"/>
    </row>
    <row r="1269" spans="5:5" x14ac:dyDescent="0.2">
      <c r="E1269" s="26"/>
    </row>
    <row r="1270" spans="5:5" x14ac:dyDescent="0.2">
      <c r="E1270" s="26"/>
    </row>
    <row r="1271" spans="5:5" x14ac:dyDescent="0.2">
      <c r="E1271" s="26"/>
    </row>
    <row r="1272" spans="5:5" x14ac:dyDescent="0.2">
      <c r="E1272" s="26"/>
    </row>
    <row r="1273" spans="5:5" x14ac:dyDescent="0.2">
      <c r="E1273" s="26"/>
    </row>
    <row r="1274" spans="5:5" x14ac:dyDescent="0.2">
      <c r="E1274" s="26"/>
    </row>
    <row r="1275" spans="5:5" x14ac:dyDescent="0.2">
      <c r="E1275" s="26"/>
    </row>
    <row r="1276" spans="5:5" x14ac:dyDescent="0.2">
      <c r="E1276" s="26"/>
    </row>
    <row r="1277" spans="5:5" x14ac:dyDescent="0.2">
      <c r="E1277" s="26"/>
    </row>
    <row r="1278" spans="5:5" x14ac:dyDescent="0.2">
      <c r="E1278" s="26"/>
    </row>
    <row r="1279" spans="5:5" x14ac:dyDescent="0.2">
      <c r="E1279" s="26"/>
    </row>
    <row r="1280" spans="5:5" x14ac:dyDescent="0.2">
      <c r="E1280" s="26"/>
    </row>
    <row r="1281" spans="5:5" x14ac:dyDescent="0.2">
      <c r="E1281" s="26"/>
    </row>
    <row r="1282" spans="5:5" x14ac:dyDescent="0.2">
      <c r="E1282" s="26"/>
    </row>
    <row r="1283" spans="5:5" x14ac:dyDescent="0.2">
      <c r="E1283" s="26"/>
    </row>
    <row r="1284" spans="5:5" x14ac:dyDescent="0.2">
      <c r="E1284" s="26"/>
    </row>
    <row r="1285" spans="5:5" x14ac:dyDescent="0.2">
      <c r="E1285" s="26"/>
    </row>
    <row r="1286" spans="5:5" x14ac:dyDescent="0.2">
      <c r="E1286" s="26"/>
    </row>
    <row r="1287" spans="5:5" x14ac:dyDescent="0.2">
      <c r="E1287" s="26"/>
    </row>
    <row r="1288" spans="5:5" x14ac:dyDescent="0.2">
      <c r="E1288" s="26"/>
    </row>
    <row r="1289" spans="5:5" x14ac:dyDescent="0.2">
      <c r="E1289" s="26"/>
    </row>
    <row r="1290" spans="5:5" x14ac:dyDescent="0.2">
      <c r="E1290" s="26"/>
    </row>
    <row r="1291" spans="5:5" x14ac:dyDescent="0.2">
      <c r="E1291" s="26"/>
    </row>
    <row r="1292" spans="5:5" x14ac:dyDescent="0.2">
      <c r="E1292" s="26"/>
    </row>
    <row r="1293" spans="5:5" x14ac:dyDescent="0.2">
      <c r="E1293" s="26"/>
    </row>
    <row r="1294" spans="5:5" x14ac:dyDescent="0.2">
      <c r="E1294" s="26"/>
    </row>
    <row r="1295" spans="5:5" x14ac:dyDescent="0.2">
      <c r="E1295" s="26"/>
    </row>
    <row r="1296" spans="5:5" x14ac:dyDescent="0.2">
      <c r="E1296" s="26"/>
    </row>
    <row r="1297" spans="5:5" x14ac:dyDescent="0.2">
      <c r="E1297" s="26"/>
    </row>
    <row r="1298" spans="5:5" x14ac:dyDescent="0.2">
      <c r="E1298" s="26"/>
    </row>
    <row r="1299" spans="5:5" x14ac:dyDescent="0.2">
      <c r="E1299" s="26"/>
    </row>
    <row r="1300" spans="5:5" x14ac:dyDescent="0.2">
      <c r="E1300" s="26"/>
    </row>
    <row r="1301" spans="5:5" x14ac:dyDescent="0.2">
      <c r="E1301" s="26"/>
    </row>
    <row r="1302" spans="5:5" x14ac:dyDescent="0.2">
      <c r="E1302" s="26"/>
    </row>
    <row r="1303" spans="5:5" x14ac:dyDescent="0.2">
      <c r="E1303" s="26"/>
    </row>
    <row r="1304" spans="5:5" x14ac:dyDescent="0.2">
      <c r="E1304" s="26"/>
    </row>
    <row r="1305" spans="5:5" x14ac:dyDescent="0.2">
      <c r="E1305" s="26"/>
    </row>
    <row r="1306" spans="5:5" x14ac:dyDescent="0.2">
      <c r="E1306" s="26"/>
    </row>
    <row r="1307" spans="5:5" x14ac:dyDescent="0.2">
      <c r="E1307" s="26"/>
    </row>
    <row r="1308" spans="5:5" x14ac:dyDescent="0.2">
      <c r="E1308" s="26"/>
    </row>
    <row r="1309" spans="5:5" x14ac:dyDescent="0.2">
      <c r="E1309" s="26"/>
    </row>
    <row r="1310" spans="5:5" x14ac:dyDescent="0.2">
      <c r="E1310" s="26"/>
    </row>
    <row r="1311" spans="5:5" x14ac:dyDescent="0.2">
      <c r="E1311" s="26"/>
    </row>
    <row r="1312" spans="5:5" x14ac:dyDescent="0.2">
      <c r="E1312" s="26"/>
    </row>
    <row r="1313" spans="5:5" x14ac:dyDescent="0.2">
      <c r="E1313" s="26"/>
    </row>
    <row r="1314" spans="5:5" x14ac:dyDescent="0.2">
      <c r="E1314" s="26"/>
    </row>
    <row r="1315" spans="5:5" x14ac:dyDescent="0.2">
      <c r="E1315" s="26"/>
    </row>
    <row r="1316" spans="5:5" x14ac:dyDescent="0.2">
      <c r="E1316" s="26"/>
    </row>
    <row r="1317" spans="5:5" x14ac:dyDescent="0.2">
      <c r="E1317" s="26"/>
    </row>
    <row r="1318" spans="5:5" x14ac:dyDescent="0.2">
      <c r="E1318" s="26"/>
    </row>
    <row r="1319" spans="5:5" x14ac:dyDescent="0.2">
      <c r="E1319" s="26"/>
    </row>
    <row r="1320" spans="5:5" x14ac:dyDescent="0.2">
      <c r="E1320" s="26"/>
    </row>
    <row r="1321" spans="5:5" x14ac:dyDescent="0.2">
      <c r="E1321" s="26"/>
    </row>
    <row r="1322" spans="5:5" x14ac:dyDescent="0.2">
      <c r="E1322" s="26"/>
    </row>
    <row r="1323" spans="5:5" x14ac:dyDescent="0.2">
      <c r="E1323" s="26"/>
    </row>
    <row r="1324" spans="5:5" x14ac:dyDescent="0.2">
      <c r="E1324" s="26"/>
    </row>
    <row r="1325" spans="5:5" x14ac:dyDescent="0.2">
      <c r="E1325" s="26"/>
    </row>
    <row r="1326" spans="5:5" x14ac:dyDescent="0.2">
      <c r="E1326" s="26"/>
    </row>
    <row r="1327" spans="5:5" x14ac:dyDescent="0.2">
      <c r="E1327" s="26"/>
    </row>
    <row r="1328" spans="5:5" x14ac:dyDescent="0.2">
      <c r="E1328" s="26"/>
    </row>
    <row r="1329" spans="5:5" x14ac:dyDescent="0.2">
      <c r="E1329" s="26"/>
    </row>
    <row r="1330" spans="5:5" x14ac:dyDescent="0.2">
      <c r="E1330" s="26"/>
    </row>
    <row r="1331" spans="5:5" x14ac:dyDescent="0.2">
      <c r="E1331" s="26"/>
    </row>
    <row r="1332" spans="5:5" x14ac:dyDescent="0.2">
      <c r="E1332" s="26"/>
    </row>
    <row r="1333" spans="5:5" x14ac:dyDescent="0.2">
      <c r="E1333" s="26"/>
    </row>
    <row r="1334" spans="5:5" x14ac:dyDescent="0.2">
      <c r="E1334" s="26"/>
    </row>
    <row r="1335" spans="5:5" x14ac:dyDescent="0.2">
      <c r="E1335" s="26"/>
    </row>
    <row r="1336" spans="5:5" x14ac:dyDescent="0.2">
      <c r="E1336" s="26"/>
    </row>
    <row r="1337" spans="5:5" x14ac:dyDescent="0.2">
      <c r="E1337" s="26"/>
    </row>
    <row r="1338" spans="5:5" x14ac:dyDescent="0.2">
      <c r="E1338" s="26"/>
    </row>
    <row r="1339" spans="5:5" x14ac:dyDescent="0.2">
      <c r="E1339" s="26"/>
    </row>
    <row r="1340" spans="5:5" x14ac:dyDescent="0.2">
      <c r="E1340" s="26"/>
    </row>
    <row r="1341" spans="5:5" x14ac:dyDescent="0.2">
      <c r="E1341" s="26"/>
    </row>
    <row r="1342" spans="5:5" x14ac:dyDescent="0.2">
      <c r="E1342" s="26"/>
    </row>
    <row r="1343" spans="5:5" x14ac:dyDescent="0.2">
      <c r="E1343" s="26"/>
    </row>
    <row r="1344" spans="5:5" x14ac:dyDescent="0.2">
      <c r="E1344" s="26"/>
    </row>
    <row r="1345" spans="5:5" x14ac:dyDescent="0.2">
      <c r="E1345" s="26"/>
    </row>
    <row r="1346" spans="5:5" x14ac:dyDescent="0.2">
      <c r="E1346" s="26"/>
    </row>
    <row r="1347" spans="5:5" x14ac:dyDescent="0.2">
      <c r="E1347" s="26"/>
    </row>
    <row r="1348" spans="5:5" x14ac:dyDescent="0.2">
      <c r="E1348" s="26"/>
    </row>
    <row r="1349" spans="5:5" x14ac:dyDescent="0.2">
      <c r="E1349" s="26"/>
    </row>
    <row r="1350" spans="5:5" x14ac:dyDescent="0.2">
      <c r="E1350" s="26"/>
    </row>
    <row r="1351" spans="5:5" x14ac:dyDescent="0.2">
      <c r="E1351" s="26"/>
    </row>
    <row r="1352" spans="5:5" x14ac:dyDescent="0.2">
      <c r="E1352" s="26"/>
    </row>
    <row r="1353" spans="5:5" x14ac:dyDescent="0.2">
      <c r="E1353" s="26"/>
    </row>
    <row r="1354" spans="5:5" x14ac:dyDescent="0.2">
      <c r="E1354" s="26"/>
    </row>
    <row r="1355" spans="5:5" x14ac:dyDescent="0.2">
      <c r="E1355" s="26"/>
    </row>
    <row r="1356" spans="5:5" x14ac:dyDescent="0.2">
      <c r="E1356" s="26"/>
    </row>
    <row r="1357" spans="5:5" x14ac:dyDescent="0.2">
      <c r="E1357" s="26"/>
    </row>
    <row r="1358" spans="5:5" x14ac:dyDescent="0.2">
      <c r="E1358" s="26"/>
    </row>
    <row r="1359" spans="5:5" x14ac:dyDescent="0.2">
      <c r="E1359" s="26"/>
    </row>
    <row r="1360" spans="5:5" x14ac:dyDescent="0.2">
      <c r="E1360" s="26"/>
    </row>
    <row r="1361" spans="5:5" x14ac:dyDescent="0.2">
      <c r="E1361" s="26"/>
    </row>
    <row r="1362" spans="5:5" x14ac:dyDescent="0.2">
      <c r="E1362" s="26"/>
    </row>
    <row r="1363" spans="5:5" x14ac:dyDescent="0.2">
      <c r="E1363" s="26"/>
    </row>
    <row r="1364" spans="5:5" x14ac:dyDescent="0.2">
      <c r="E1364" s="26"/>
    </row>
    <row r="1365" spans="5:5" x14ac:dyDescent="0.2">
      <c r="E1365" s="26"/>
    </row>
    <row r="1366" spans="5:5" x14ac:dyDescent="0.2">
      <c r="E1366" s="26"/>
    </row>
    <row r="1367" spans="5:5" x14ac:dyDescent="0.2">
      <c r="E1367" s="26"/>
    </row>
    <row r="1368" spans="5:5" x14ac:dyDescent="0.2">
      <c r="E1368" s="26"/>
    </row>
    <row r="1369" spans="5:5" x14ac:dyDescent="0.2">
      <c r="E1369" s="26"/>
    </row>
    <row r="1370" spans="5:5" x14ac:dyDescent="0.2">
      <c r="E1370" s="26"/>
    </row>
    <row r="1371" spans="5:5" x14ac:dyDescent="0.2">
      <c r="E1371" s="26"/>
    </row>
    <row r="1372" spans="5:5" x14ac:dyDescent="0.2">
      <c r="E1372" s="26"/>
    </row>
    <row r="1373" spans="5:5" x14ac:dyDescent="0.2">
      <c r="E1373" s="26"/>
    </row>
    <row r="1374" spans="5:5" x14ac:dyDescent="0.2">
      <c r="E1374" s="26"/>
    </row>
    <row r="1375" spans="5:5" x14ac:dyDescent="0.2">
      <c r="E1375" s="26"/>
    </row>
    <row r="1376" spans="5:5" x14ac:dyDescent="0.2">
      <c r="E1376" s="26"/>
    </row>
    <row r="1377" spans="5:5" x14ac:dyDescent="0.2">
      <c r="E1377" s="26"/>
    </row>
    <row r="1378" spans="5:5" x14ac:dyDescent="0.2">
      <c r="E1378" s="26"/>
    </row>
    <row r="1379" spans="5:5" x14ac:dyDescent="0.2">
      <c r="E1379" s="26"/>
    </row>
    <row r="1380" spans="5:5" x14ac:dyDescent="0.2">
      <c r="E1380" s="26"/>
    </row>
    <row r="1381" spans="5:5" x14ac:dyDescent="0.2">
      <c r="E1381" s="26"/>
    </row>
    <row r="1382" spans="5:5" x14ac:dyDescent="0.2">
      <c r="E1382" s="26"/>
    </row>
    <row r="1383" spans="5:5" x14ac:dyDescent="0.2">
      <c r="E1383" s="26"/>
    </row>
    <row r="1384" spans="5:5" x14ac:dyDescent="0.2">
      <c r="E1384" s="26"/>
    </row>
    <row r="1385" spans="5:5" x14ac:dyDescent="0.2">
      <c r="E1385" s="26"/>
    </row>
    <row r="1386" spans="5:5" x14ac:dyDescent="0.2">
      <c r="E1386" s="26"/>
    </row>
    <row r="1387" spans="5:5" x14ac:dyDescent="0.2">
      <c r="E1387" s="26"/>
    </row>
    <row r="1388" spans="5:5" x14ac:dyDescent="0.2">
      <c r="E1388" s="26"/>
    </row>
    <row r="1389" spans="5:5" x14ac:dyDescent="0.2">
      <c r="E1389" s="26"/>
    </row>
    <row r="1390" spans="5:5" x14ac:dyDescent="0.2">
      <c r="E1390" s="26"/>
    </row>
    <row r="1391" spans="5:5" x14ac:dyDescent="0.2">
      <c r="E1391" s="26"/>
    </row>
    <row r="1392" spans="5:5" x14ac:dyDescent="0.2">
      <c r="E1392" s="26"/>
    </row>
    <row r="1393" spans="5:5" x14ac:dyDescent="0.2">
      <c r="E1393" s="26"/>
    </row>
    <row r="1394" spans="5:5" x14ac:dyDescent="0.2">
      <c r="E1394" s="26"/>
    </row>
    <row r="1395" spans="5:5" x14ac:dyDescent="0.2">
      <c r="E1395" s="26"/>
    </row>
    <row r="1396" spans="5:5" x14ac:dyDescent="0.2">
      <c r="E1396" s="26"/>
    </row>
    <row r="1397" spans="5:5" x14ac:dyDescent="0.2">
      <c r="E1397" s="26"/>
    </row>
    <row r="1398" spans="5:5" x14ac:dyDescent="0.2">
      <c r="E1398" s="26"/>
    </row>
    <row r="1399" spans="5:5" x14ac:dyDescent="0.2">
      <c r="E1399" s="26"/>
    </row>
    <row r="1400" spans="5:5" x14ac:dyDescent="0.2">
      <c r="E1400" s="26"/>
    </row>
    <row r="1401" spans="5:5" x14ac:dyDescent="0.2">
      <c r="E1401" s="26"/>
    </row>
    <row r="1402" spans="5:5" x14ac:dyDescent="0.2">
      <c r="E1402" s="26"/>
    </row>
    <row r="1403" spans="5:5" x14ac:dyDescent="0.2">
      <c r="E1403" s="26"/>
    </row>
    <row r="1404" spans="5:5" x14ac:dyDescent="0.2">
      <c r="E1404" s="26"/>
    </row>
    <row r="1405" spans="5:5" x14ac:dyDescent="0.2">
      <c r="E1405" s="26"/>
    </row>
    <row r="1406" spans="5:5" x14ac:dyDescent="0.2">
      <c r="E1406" s="26"/>
    </row>
    <row r="1407" spans="5:5" x14ac:dyDescent="0.2">
      <c r="E1407" s="26"/>
    </row>
    <row r="1408" spans="5:5" x14ac:dyDescent="0.2">
      <c r="E1408" s="26"/>
    </row>
    <row r="1409" spans="5:5" x14ac:dyDescent="0.2">
      <c r="E1409" s="26"/>
    </row>
    <row r="1410" spans="5:5" x14ac:dyDescent="0.2">
      <c r="E1410" s="26"/>
    </row>
    <row r="1411" spans="5:5" x14ac:dyDescent="0.2">
      <c r="E1411" s="26"/>
    </row>
    <row r="1412" spans="5:5" x14ac:dyDescent="0.2">
      <c r="E1412" s="26"/>
    </row>
    <row r="1413" spans="5:5" x14ac:dyDescent="0.2">
      <c r="E1413" s="26"/>
    </row>
    <row r="1414" spans="5:5" x14ac:dyDescent="0.2">
      <c r="E1414" s="26"/>
    </row>
    <row r="1415" spans="5:5" x14ac:dyDescent="0.2">
      <c r="E1415" s="26"/>
    </row>
    <row r="1416" spans="5:5" x14ac:dyDescent="0.2">
      <c r="E1416" s="26"/>
    </row>
    <row r="1417" spans="5:5" x14ac:dyDescent="0.2">
      <c r="E1417" s="26"/>
    </row>
    <row r="1418" spans="5:5" x14ac:dyDescent="0.2">
      <c r="E1418" s="26"/>
    </row>
    <row r="1419" spans="5:5" x14ac:dyDescent="0.2">
      <c r="E1419" s="26"/>
    </row>
    <row r="1420" spans="5:5" x14ac:dyDescent="0.2">
      <c r="E1420" s="26"/>
    </row>
    <row r="1421" spans="5:5" x14ac:dyDescent="0.2">
      <c r="E1421" s="26"/>
    </row>
    <row r="1422" spans="5:5" x14ac:dyDescent="0.2">
      <c r="E1422" s="26"/>
    </row>
    <row r="1423" spans="5:5" x14ac:dyDescent="0.2">
      <c r="E1423" s="26"/>
    </row>
    <row r="1424" spans="5:5" x14ac:dyDescent="0.2">
      <c r="E1424" s="26"/>
    </row>
    <row r="1425" spans="5:5" x14ac:dyDescent="0.2">
      <c r="E1425" s="26"/>
    </row>
    <row r="1426" spans="5:5" x14ac:dyDescent="0.2">
      <c r="E1426" s="26"/>
    </row>
    <row r="1427" spans="5:5" x14ac:dyDescent="0.2">
      <c r="E1427" s="26"/>
    </row>
    <row r="1428" spans="5:5" x14ac:dyDescent="0.2">
      <c r="E1428" s="26"/>
    </row>
    <row r="1429" spans="5:5" x14ac:dyDescent="0.2">
      <c r="E1429" s="26"/>
    </row>
    <row r="1430" spans="5:5" x14ac:dyDescent="0.2">
      <c r="E1430" s="26"/>
    </row>
    <row r="1431" spans="5:5" x14ac:dyDescent="0.2">
      <c r="E1431" s="26"/>
    </row>
    <row r="1432" spans="5:5" x14ac:dyDescent="0.2">
      <c r="E1432" s="26"/>
    </row>
    <row r="1433" spans="5:5" x14ac:dyDescent="0.2">
      <c r="E1433" s="26"/>
    </row>
    <row r="1434" spans="5:5" x14ac:dyDescent="0.2">
      <c r="E1434" s="26"/>
    </row>
    <row r="1435" spans="5:5" x14ac:dyDescent="0.2">
      <c r="E1435" s="26"/>
    </row>
    <row r="1436" spans="5:5" x14ac:dyDescent="0.2">
      <c r="E1436" s="26"/>
    </row>
    <row r="1437" spans="5:5" x14ac:dyDescent="0.2">
      <c r="E1437" s="26"/>
    </row>
    <row r="1438" spans="5:5" x14ac:dyDescent="0.2">
      <c r="E1438" s="26"/>
    </row>
    <row r="1439" spans="5:5" x14ac:dyDescent="0.2">
      <c r="E1439" s="26"/>
    </row>
    <row r="1440" spans="5:5" x14ac:dyDescent="0.2">
      <c r="E1440" s="26"/>
    </row>
    <row r="1441" spans="5:5" x14ac:dyDescent="0.2">
      <c r="E1441" s="26"/>
    </row>
    <row r="1442" spans="5:5" x14ac:dyDescent="0.2">
      <c r="E1442" s="26"/>
    </row>
    <row r="1443" spans="5:5" x14ac:dyDescent="0.2">
      <c r="E1443" s="26"/>
    </row>
    <row r="1444" spans="5:5" x14ac:dyDescent="0.2">
      <c r="E1444" s="26"/>
    </row>
    <row r="1445" spans="5:5" x14ac:dyDescent="0.2">
      <c r="E1445" s="26"/>
    </row>
    <row r="1446" spans="5:5" x14ac:dyDescent="0.2">
      <c r="E1446" s="26"/>
    </row>
    <row r="1447" spans="5:5" x14ac:dyDescent="0.2">
      <c r="E1447" s="26"/>
    </row>
    <row r="1448" spans="5:5" x14ac:dyDescent="0.2">
      <c r="E1448" s="26"/>
    </row>
    <row r="1449" spans="5:5" x14ac:dyDescent="0.2">
      <c r="E1449" s="26"/>
    </row>
    <row r="1450" spans="5:5" x14ac:dyDescent="0.2">
      <c r="E1450" s="26"/>
    </row>
    <row r="1451" spans="5:5" x14ac:dyDescent="0.2">
      <c r="E1451" s="26"/>
    </row>
    <row r="1452" spans="5:5" x14ac:dyDescent="0.2">
      <c r="E1452" s="26"/>
    </row>
    <row r="1453" spans="5:5" x14ac:dyDescent="0.2">
      <c r="E1453" s="26"/>
    </row>
    <row r="1454" spans="5:5" x14ac:dyDescent="0.2">
      <c r="E1454" s="26"/>
    </row>
    <row r="1455" spans="5:5" x14ac:dyDescent="0.2">
      <c r="E1455" s="26"/>
    </row>
    <row r="1456" spans="5:5" x14ac:dyDescent="0.2">
      <c r="E1456" s="26"/>
    </row>
    <row r="1457" spans="5:5" x14ac:dyDescent="0.2">
      <c r="E1457" s="26"/>
    </row>
    <row r="1458" spans="5:5" x14ac:dyDescent="0.2">
      <c r="E1458" s="26"/>
    </row>
    <row r="1459" spans="5:5" x14ac:dyDescent="0.2">
      <c r="E1459" s="26"/>
    </row>
    <row r="1460" spans="5:5" x14ac:dyDescent="0.2">
      <c r="E1460" s="26"/>
    </row>
    <row r="1461" spans="5:5" x14ac:dyDescent="0.2">
      <c r="E1461" s="26"/>
    </row>
    <row r="1462" spans="5:5" x14ac:dyDescent="0.2">
      <c r="E1462" s="26"/>
    </row>
    <row r="1463" spans="5:5" x14ac:dyDescent="0.2">
      <c r="E1463" s="26"/>
    </row>
    <row r="1464" spans="5:5" x14ac:dyDescent="0.2">
      <c r="E1464" s="26"/>
    </row>
    <row r="1465" spans="5:5" x14ac:dyDescent="0.2">
      <c r="E1465" s="26"/>
    </row>
    <row r="1466" spans="5:5" x14ac:dyDescent="0.2">
      <c r="E1466" s="26"/>
    </row>
    <row r="1467" spans="5:5" x14ac:dyDescent="0.2">
      <c r="E1467" s="26"/>
    </row>
    <row r="1468" spans="5:5" x14ac:dyDescent="0.2">
      <c r="E1468" s="26"/>
    </row>
    <row r="1469" spans="5:5" x14ac:dyDescent="0.2">
      <c r="E1469" s="26"/>
    </row>
    <row r="1470" spans="5:5" x14ac:dyDescent="0.2">
      <c r="E1470" s="26"/>
    </row>
    <row r="1471" spans="5:5" x14ac:dyDescent="0.2">
      <c r="E1471" s="26"/>
    </row>
    <row r="1472" spans="5:5" x14ac:dyDescent="0.2">
      <c r="E1472" s="26"/>
    </row>
    <row r="1473" spans="5:5" x14ac:dyDescent="0.2">
      <c r="E1473" s="26"/>
    </row>
    <row r="1474" spans="5:5" x14ac:dyDescent="0.2">
      <c r="E1474" s="26"/>
    </row>
    <row r="1475" spans="5:5" x14ac:dyDescent="0.2">
      <c r="E1475" s="26"/>
    </row>
    <row r="1476" spans="5:5" x14ac:dyDescent="0.2">
      <c r="E1476" s="26"/>
    </row>
    <row r="1477" spans="5:5" x14ac:dyDescent="0.2">
      <c r="E1477" s="26"/>
    </row>
    <row r="1478" spans="5:5" x14ac:dyDescent="0.2">
      <c r="E1478" s="26"/>
    </row>
    <row r="1479" spans="5:5" x14ac:dyDescent="0.2">
      <c r="E1479" s="26"/>
    </row>
    <row r="1480" spans="5:5" x14ac:dyDescent="0.2">
      <c r="E1480" s="26"/>
    </row>
    <row r="1481" spans="5:5" x14ac:dyDescent="0.2">
      <c r="E1481" s="26"/>
    </row>
    <row r="1482" spans="5:5" x14ac:dyDescent="0.2">
      <c r="E1482" s="26"/>
    </row>
    <row r="1483" spans="5:5" x14ac:dyDescent="0.2">
      <c r="E1483" s="26"/>
    </row>
    <row r="1484" spans="5:5" x14ac:dyDescent="0.2">
      <c r="E1484" s="26"/>
    </row>
    <row r="1485" spans="5:5" x14ac:dyDescent="0.2">
      <c r="E1485" s="26"/>
    </row>
    <row r="1486" spans="5:5" x14ac:dyDescent="0.2">
      <c r="E1486" s="26"/>
    </row>
    <row r="1487" spans="5:5" x14ac:dyDescent="0.2">
      <c r="E1487" s="26"/>
    </row>
    <row r="1488" spans="5:5" x14ac:dyDescent="0.2">
      <c r="E1488" s="26"/>
    </row>
    <row r="1489" spans="5:5" x14ac:dyDescent="0.2">
      <c r="E1489" s="26"/>
    </row>
    <row r="1490" spans="5:5" x14ac:dyDescent="0.2">
      <c r="E1490" s="26"/>
    </row>
    <row r="1491" spans="5:5" x14ac:dyDescent="0.2">
      <c r="E1491" s="26"/>
    </row>
    <row r="1492" spans="5:5" x14ac:dyDescent="0.2">
      <c r="E1492" s="26"/>
    </row>
    <row r="1493" spans="5:5" x14ac:dyDescent="0.2">
      <c r="E1493" s="26"/>
    </row>
    <row r="1494" spans="5:5" x14ac:dyDescent="0.2">
      <c r="E1494" s="26"/>
    </row>
    <row r="1495" spans="5:5" x14ac:dyDescent="0.2">
      <c r="E1495" s="26"/>
    </row>
    <row r="1496" spans="5:5" x14ac:dyDescent="0.2">
      <c r="E1496" s="26"/>
    </row>
    <row r="1497" spans="5:5" x14ac:dyDescent="0.2">
      <c r="E1497" s="26"/>
    </row>
    <row r="1498" spans="5:5" x14ac:dyDescent="0.2">
      <c r="E1498" s="26"/>
    </row>
    <row r="1499" spans="5:5" x14ac:dyDescent="0.2">
      <c r="E1499" s="26"/>
    </row>
    <row r="1500" spans="5:5" x14ac:dyDescent="0.2">
      <c r="E1500" s="26"/>
    </row>
    <row r="1501" spans="5:5" x14ac:dyDescent="0.2">
      <c r="E1501" s="26"/>
    </row>
    <row r="1502" spans="5:5" x14ac:dyDescent="0.2">
      <c r="E1502" s="26"/>
    </row>
    <row r="1503" spans="5:5" x14ac:dyDescent="0.2">
      <c r="E1503" s="26"/>
    </row>
    <row r="1504" spans="5:5" x14ac:dyDescent="0.2">
      <c r="E1504" s="26"/>
    </row>
    <row r="1505" spans="5:5" x14ac:dyDescent="0.2">
      <c r="E1505" s="26"/>
    </row>
    <row r="1506" spans="5:5" x14ac:dyDescent="0.2">
      <c r="E1506" s="26"/>
    </row>
    <row r="1507" spans="5:5" x14ac:dyDescent="0.2">
      <c r="E1507" s="26"/>
    </row>
    <row r="1508" spans="5:5" x14ac:dyDescent="0.2">
      <c r="E1508" s="26"/>
    </row>
    <row r="1509" spans="5:5" x14ac:dyDescent="0.2">
      <c r="E1509" s="26"/>
    </row>
    <row r="1510" spans="5:5" x14ac:dyDescent="0.2">
      <c r="E1510" s="26"/>
    </row>
    <row r="1511" spans="5:5" x14ac:dyDescent="0.2">
      <c r="E1511" s="26"/>
    </row>
    <row r="1512" spans="5:5" x14ac:dyDescent="0.2">
      <c r="E1512" s="26"/>
    </row>
    <row r="1513" spans="5:5" x14ac:dyDescent="0.2">
      <c r="E1513" s="26"/>
    </row>
    <row r="1514" spans="5:5" x14ac:dyDescent="0.2">
      <c r="E1514" s="26"/>
    </row>
    <row r="1515" spans="5:5" x14ac:dyDescent="0.2">
      <c r="E1515" s="26"/>
    </row>
    <row r="1516" spans="5:5" x14ac:dyDescent="0.2">
      <c r="E1516" s="26"/>
    </row>
    <row r="1517" spans="5:5" x14ac:dyDescent="0.2">
      <c r="E1517" s="26"/>
    </row>
    <row r="1518" spans="5:5" x14ac:dyDescent="0.2">
      <c r="E1518" s="26"/>
    </row>
    <row r="1519" spans="5:5" x14ac:dyDescent="0.2">
      <c r="E1519" s="26"/>
    </row>
    <row r="1520" spans="5:5" x14ac:dyDescent="0.2">
      <c r="E1520" s="26"/>
    </row>
    <row r="1521" spans="5:5" x14ac:dyDescent="0.2">
      <c r="E1521" s="26"/>
    </row>
    <row r="1522" spans="5:5" x14ac:dyDescent="0.2">
      <c r="E1522" s="26"/>
    </row>
    <row r="1523" spans="5:5" x14ac:dyDescent="0.2">
      <c r="E1523" s="26"/>
    </row>
    <row r="1524" spans="5:5" x14ac:dyDescent="0.2">
      <c r="E1524" s="26"/>
    </row>
    <row r="1525" spans="5:5" x14ac:dyDescent="0.2">
      <c r="E1525" s="26"/>
    </row>
    <row r="1526" spans="5:5" x14ac:dyDescent="0.2">
      <c r="E1526" s="26"/>
    </row>
    <row r="1527" spans="5:5" x14ac:dyDescent="0.2">
      <c r="E1527" s="26"/>
    </row>
    <row r="1528" spans="5:5" x14ac:dyDescent="0.2">
      <c r="E1528" s="26"/>
    </row>
    <row r="1529" spans="5:5" x14ac:dyDescent="0.2">
      <c r="E1529" s="26"/>
    </row>
    <row r="1530" spans="5:5" x14ac:dyDescent="0.2">
      <c r="E1530" s="26"/>
    </row>
    <row r="1531" spans="5:5" x14ac:dyDescent="0.2">
      <c r="E1531" s="26"/>
    </row>
    <row r="1532" spans="5:5" x14ac:dyDescent="0.2">
      <c r="E1532" s="26"/>
    </row>
    <row r="1533" spans="5:5" x14ac:dyDescent="0.2">
      <c r="E1533" s="26"/>
    </row>
    <row r="1534" spans="5:5" x14ac:dyDescent="0.2">
      <c r="E1534" s="26"/>
    </row>
    <row r="1535" spans="5:5" x14ac:dyDescent="0.2">
      <c r="E1535" s="26"/>
    </row>
    <row r="1536" spans="5:5" x14ac:dyDescent="0.2">
      <c r="E1536" s="26"/>
    </row>
    <row r="1537" spans="5:5" x14ac:dyDescent="0.2">
      <c r="E1537" s="26"/>
    </row>
    <row r="1538" spans="5:5" x14ac:dyDescent="0.2">
      <c r="E1538" s="26"/>
    </row>
    <row r="1539" spans="5:5" x14ac:dyDescent="0.2">
      <c r="E1539" s="26"/>
    </row>
    <row r="1540" spans="5:5" x14ac:dyDescent="0.2">
      <c r="E1540" s="26"/>
    </row>
    <row r="1541" spans="5:5" x14ac:dyDescent="0.2">
      <c r="E1541" s="26"/>
    </row>
    <row r="1542" spans="5:5" x14ac:dyDescent="0.2">
      <c r="E1542" s="26"/>
    </row>
    <row r="1543" spans="5:5" x14ac:dyDescent="0.2">
      <c r="E1543" s="26"/>
    </row>
    <row r="1544" spans="5:5" x14ac:dyDescent="0.2">
      <c r="E1544" s="26"/>
    </row>
    <row r="1545" spans="5:5" x14ac:dyDescent="0.2">
      <c r="E1545" s="26"/>
    </row>
    <row r="1546" spans="5:5" x14ac:dyDescent="0.2">
      <c r="E1546" s="26"/>
    </row>
    <row r="1547" spans="5:5" x14ac:dyDescent="0.2">
      <c r="E1547" s="26"/>
    </row>
    <row r="1548" spans="5:5" x14ac:dyDescent="0.2">
      <c r="E1548" s="26"/>
    </row>
    <row r="1549" spans="5:5" x14ac:dyDescent="0.2">
      <c r="E1549" s="26"/>
    </row>
    <row r="1550" spans="5:5" x14ac:dyDescent="0.2">
      <c r="E1550" s="26"/>
    </row>
    <row r="1551" spans="5:5" x14ac:dyDescent="0.2">
      <c r="E1551" s="26"/>
    </row>
    <row r="1552" spans="5:5" x14ac:dyDescent="0.2">
      <c r="E1552" s="26"/>
    </row>
    <row r="1553" spans="5:5" x14ac:dyDescent="0.2">
      <c r="E1553" s="26"/>
    </row>
    <row r="1554" spans="5:5" x14ac:dyDescent="0.2">
      <c r="E1554" s="26"/>
    </row>
    <row r="1555" spans="5:5" x14ac:dyDescent="0.2">
      <c r="E1555" s="26"/>
    </row>
    <row r="1556" spans="5:5" x14ac:dyDescent="0.2">
      <c r="E1556" s="26"/>
    </row>
    <row r="1557" spans="5:5" x14ac:dyDescent="0.2">
      <c r="E1557" s="26"/>
    </row>
    <row r="1558" spans="5:5" x14ac:dyDescent="0.2">
      <c r="E1558" s="26"/>
    </row>
    <row r="1559" spans="5:5" x14ac:dyDescent="0.2">
      <c r="E1559" s="26"/>
    </row>
    <row r="1560" spans="5:5" x14ac:dyDescent="0.2">
      <c r="E1560" s="26"/>
    </row>
    <row r="1561" spans="5:5" x14ac:dyDescent="0.2">
      <c r="E1561" s="26"/>
    </row>
    <row r="1562" spans="5:5" x14ac:dyDescent="0.2">
      <c r="E1562" s="26"/>
    </row>
    <row r="1563" spans="5:5" x14ac:dyDescent="0.2">
      <c r="E1563" s="26"/>
    </row>
    <row r="1564" spans="5:5" x14ac:dyDescent="0.2">
      <c r="E1564" s="26"/>
    </row>
    <row r="1565" spans="5:5" x14ac:dyDescent="0.2">
      <c r="E1565" s="26"/>
    </row>
    <row r="1566" spans="5:5" x14ac:dyDescent="0.2">
      <c r="E1566" s="26"/>
    </row>
    <row r="1567" spans="5:5" x14ac:dyDescent="0.2">
      <c r="E1567" s="26"/>
    </row>
    <row r="1568" spans="5:5" x14ac:dyDescent="0.2">
      <c r="E1568" s="26"/>
    </row>
    <row r="1569" spans="5:5" x14ac:dyDescent="0.2">
      <c r="E1569" s="26"/>
    </row>
    <row r="1570" spans="5:5" x14ac:dyDescent="0.2">
      <c r="E1570" s="26"/>
    </row>
    <row r="1571" spans="5:5" x14ac:dyDescent="0.2">
      <c r="E1571" s="26"/>
    </row>
    <row r="1572" spans="5:5" x14ac:dyDescent="0.2">
      <c r="E1572" s="26"/>
    </row>
    <row r="1573" spans="5:5" x14ac:dyDescent="0.2">
      <c r="E1573" s="26"/>
    </row>
    <row r="1574" spans="5:5" x14ac:dyDescent="0.2">
      <c r="E1574" s="26"/>
    </row>
    <row r="1575" spans="5:5" x14ac:dyDescent="0.2">
      <c r="E1575" s="26"/>
    </row>
    <row r="1576" spans="5:5" x14ac:dyDescent="0.2">
      <c r="E1576" s="26"/>
    </row>
    <row r="1577" spans="5:5" x14ac:dyDescent="0.2">
      <c r="E1577" s="26"/>
    </row>
    <row r="1578" spans="5:5" x14ac:dyDescent="0.2">
      <c r="E1578" s="26"/>
    </row>
    <row r="1579" spans="5:5" x14ac:dyDescent="0.2">
      <c r="E1579" s="26"/>
    </row>
    <row r="1580" spans="5:5" x14ac:dyDescent="0.2">
      <c r="E1580" s="26"/>
    </row>
    <row r="1581" spans="5:5" x14ac:dyDescent="0.2">
      <c r="E1581" s="26"/>
    </row>
    <row r="1582" spans="5:5" x14ac:dyDescent="0.2">
      <c r="E1582" s="26"/>
    </row>
    <row r="1583" spans="5:5" x14ac:dyDescent="0.2">
      <c r="E1583" s="26"/>
    </row>
    <row r="1584" spans="5:5" x14ac:dyDescent="0.2">
      <c r="E1584" s="26"/>
    </row>
    <row r="1585" spans="5:5" x14ac:dyDescent="0.2">
      <c r="E1585" s="26"/>
    </row>
    <row r="1586" spans="5:5" x14ac:dyDescent="0.2">
      <c r="E1586" s="26"/>
    </row>
    <row r="1587" spans="5:5" x14ac:dyDescent="0.2">
      <c r="E1587" s="26"/>
    </row>
    <row r="1588" spans="5:5" x14ac:dyDescent="0.2">
      <c r="E1588" s="26"/>
    </row>
    <row r="1589" spans="5:5" x14ac:dyDescent="0.2">
      <c r="E1589" s="26"/>
    </row>
    <row r="1590" spans="5:5" x14ac:dyDescent="0.2">
      <c r="E1590" s="26"/>
    </row>
    <row r="1591" spans="5:5" x14ac:dyDescent="0.2">
      <c r="E1591" s="26"/>
    </row>
    <row r="1592" spans="5:5" x14ac:dyDescent="0.2">
      <c r="E1592" s="26"/>
    </row>
    <row r="1593" spans="5:5" x14ac:dyDescent="0.2">
      <c r="E1593" s="26"/>
    </row>
    <row r="1594" spans="5:5" x14ac:dyDescent="0.2">
      <c r="E1594" s="26"/>
    </row>
    <row r="1595" spans="5:5" x14ac:dyDescent="0.2">
      <c r="E1595" s="26"/>
    </row>
    <row r="1596" spans="5:5" x14ac:dyDescent="0.2">
      <c r="E1596" s="26"/>
    </row>
    <row r="1597" spans="5:5" x14ac:dyDescent="0.2">
      <c r="E1597" s="26"/>
    </row>
    <row r="1598" spans="5:5" x14ac:dyDescent="0.2">
      <c r="E1598" s="26"/>
    </row>
    <row r="1599" spans="5:5" x14ac:dyDescent="0.2">
      <c r="E1599" s="26"/>
    </row>
    <row r="1600" spans="5:5" x14ac:dyDescent="0.2">
      <c r="E1600" s="26"/>
    </row>
    <row r="1601" spans="5:5" x14ac:dyDescent="0.2">
      <c r="E1601" s="26"/>
    </row>
    <row r="1602" spans="5:5" x14ac:dyDescent="0.2">
      <c r="E1602" s="26"/>
    </row>
    <row r="1603" spans="5:5" x14ac:dyDescent="0.2">
      <c r="E1603" s="26"/>
    </row>
    <row r="1604" spans="5:5" x14ac:dyDescent="0.2">
      <c r="E1604" s="26"/>
    </row>
    <row r="1605" spans="5:5" x14ac:dyDescent="0.2">
      <c r="E1605" s="26"/>
    </row>
    <row r="1606" spans="5:5" x14ac:dyDescent="0.2">
      <c r="E1606" s="26"/>
    </row>
    <row r="1607" spans="5:5" x14ac:dyDescent="0.2">
      <c r="E1607" s="26"/>
    </row>
    <row r="1608" spans="5:5" x14ac:dyDescent="0.2">
      <c r="E1608" s="26"/>
    </row>
    <row r="1609" spans="5:5" x14ac:dyDescent="0.2">
      <c r="E1609" s="26"/>
    </row>
    <row r="1610" spans="5:5" x14ac:dyDescent="0.2">
      <c r="E1610" s="26"/>
    </row>
    <row r="1611" spans="5:5" x14ac:dyDescent="0.2">
      <c r="E1611" s="26"/>
    </row>
    <row r="1612" spans="5:5" x14ac:dyDescent="0.2">
      <c r="E1612" s="26"/>
    </row>
    <row r="1613" spans="5:5" x14ac:dyDescent="0.2">
      <c r="E1613" s="26"/>
    </row>
    <row r="1614" spans="5:5" x14ac:dyDescent="0.2">
      <c r="E1614" s="26"/>
    </row>
    <row r="1615" spans="5:5" x14ac:dyDescent="0.2">
      <c r="E1615" s="26"/>
    </row>
    <row r="1616" spans="5:5" x14ac:dyDescent="0.2">
      <c r="E1616" s="26"/>
    </row>
    <row r="1617" spans="5:5" x14ac:dyDescent="0.2">
      <c r="E1617" s="26"/>
    </row>
    <row r="1618" spans="5:5" x14ac:dyDescent="0.2">
      <c r="E1618" s="26"/>
    </row>
    <row r="1619" spans="5:5" x14ac:dyDescent="0.2">
      <c r="E1619" s="26"/>
    </row>
    <row r="1620" spans="5:5" x14ac:dyDescent="0.2">
      <c r="E1620" s="26"/>
    </row>
    <row r="1621" spans="5:5" x14ac:dyDescent="0.2">
      <c r="E1621" s="26"/>
    </row>
    <row r="1622" spans="5:5" x14ac:dyDescent="0.2">
      <c r="E1622" s="26"/>
    </row>
    <row r="1623" spans="5:5" x14ac:dyDescent="0.2">
      <c r="E1623" s="26"/>
    </row>
    <row r="1624" spans="5:5" x14ac:dyDescent="0.2">
      <c r="E1624" s="26"/>
    </row>
    <row r="1625" spans="5:5" x14ac:dyDescent="0.2">
      <c r="E1625" s="26"/>
    </row>
    <row r="1626" spans="5:5" x14ac:dyDescent="0.2">
      <c r="E1626" s="26"/>
    </row>
    <row r="1627" spans="5:5" x14ac:dyDescent="0.2">
      <c r="E1627" s="26"/>
    </row>
    <row r="1628" spans="5:5" x14ac:dyDescent="0.2">
      <c r="E1628" s="26"/>
    </row>
    <row r="1629" spans="5:5" x14ac:dyDescent="0.2">
      <c r="E1629" s="26"/>
    </row>
    <row r="1630" spans="5:5" x14ac:dyDescent="0.2">
      <c r="E1630" s="26"/>
    </row>
    <row r="1631" spans="5:5" x14ac:dyDescent="0.2">
      <c r="E1631" s="26"/>
    </row>
    <row r="1632" spans="5:5" x14ac:dyDescent="0.2">
      <c r="E1632" s="26"/>
    </row>
    <row r="1633" spans="5:5" x14ac:dyDescent="0.2">
      <c r="E1633" s="26"/>
    </row>
    <row r="1634" spans="5:5" x14ac:dyDescent="0.2">
      <c r="E1634" s="26"/>
    </row>
    <row r="1635" spans="5:5" x14ac:dyDescent="0.2">
      <c r="E1635" s="26"/>
    </row>
    <row r="1636" spans="5:5" x14ac:dyDescent="0.2">
      <c r="E1636" s="26"/>
    </row>
    <row r="1637" spans="5:5" x14ac:dyDescent="0.2">
      <c r="E1637" s="26"/>
    </row>
    <row r="1638" spans="5:5" x14ac:dyDescent="0.2">
      <c r="E1638" s="26"/>
    </row>
    <row r="1639" spans="5:5" x14ac:dyDescent="0.2">
      <c r="E1639" s="26"/>
    </row>
    <row r="1640" spans="5:5" x14ac:dyDescent="0.2">
      <c r="E1640" s="26"/>
    </row>
    <row r="1641" spans="5:5" x14ac:dyDescent="0.2">
      <c r="E1641" s="26"/>
    </row>
    <row r="1642" spans="5:5" x14ac:dyDescent="0.2">
      <c r="E1642" s="26"/>
    </row>
    <row r="1643" spans="5:5" x14ac:dyDescent="0.2">
      <c r="E1643" s="26"/>
    </row>
    <row r="1644" spans="5:5" x14ac:dyDescent="0.2">
      <c r="E1644" s="26"/>
    </row>
    <row r="1645" spans="5:5" x14ac:dyDescent="0.2">
      <c r="E1645" s="26"/>
    </row>
    <row r="1646" spans="5:5" x14ac:dyDescent="0.2">
      <c r="E1646" s="26"/>
    </row>
    <row r="1647" spans="5:5" x14ac:dyDescent="0.2">
      <c r="E1647" s="26"/>
    </row>
    <row r="1648" spans="5:5" x14ac:dyDescent="0.2">
      <c r="E1648" s="26"/>
    </row>
    <row r="1649" spans="5:5" x14ac:dyDescent="0.2">
      <c r="E1649" s="26"/>
    </row>
    <row r="1650" spans="5:5" x14ac:dyDescent="0.2">
      <c r="E1650" s="26"/>
    </row>
    <row r="1651" spans="5:5" x14ac:dyDescent="0.2">
      <c r="E1651" s="26"/>
    </row>
    <row r="1652" spans="5:5" x14ac:dyDescent="0.2">
      <c r="E1652" s="26"/>
    </row>
    <row r="1653" spans="5:5" x14ac:dyDescent="0.2">
      <c r="E1653" s="26"/>
    </row>
    <row r="1654" spans="5:5" x14ac:dyDescent="0.2">
      <c r="E1654" s="26"/>
    </row>
    <row r="1655" spans="5:5" x14ac:dyDescent="0.2">
      <c r="E1655" s="26"/>
    </row>
    <row r="1656" spans="5:5" x14ac:dyDescent="0.2">
      <c r="E1656" s="26"/>
    </row>
    <row r="1657" spans="5:5" x14ac:dyDescent="0.2">
      <c r="E1657" s="26"/>
    </row>
    <row r="1658" spans="5:5" x14ac:dyDescent="0.2">
      <c r="E1658" s="26"/>
    </row>
    <row r="1659" spans="5:5" x14ac:dyDescent="0.2">
      <c r="E1659" s="26"/>
    </row>
    <row r="1660" spans="5:5" x14ac:dyDescent="0.2">
      <c r="E1660" s="26"/>
    </row>
    <row r="1661" spans="5:5" x14ac:dyDescent="0.2">
      <c r="E1661" s="26"/>
    </row>
    <row r="1662" spans="5:5" x14ac:dyDescent="0.2">
      <c r="E1662" s="26"/>
    </row>
    <row r="1663" spans="5:5" x14ac:dyDescent="0.2">
      <c r="E1663" s="26"/>
    </row>
    <row r="1664" spans="5:5" x14ac:dyDescent="0.2">
      <c r="E1664" s="26"/>
    </row>
    <row r="1665" spans="5:5" x14ac:dyDescent="0.2">
      <c r="E1665" s="26"/>
    </row>
    <row r="1666" spans="5:5" x14ac:dyDescent="0.2">
      <c r="E1666" s="26"/>
    </row>
    <row r="1667" spans="5:5" x14ac:dyDescent="0.2">
      <c r="E1667" s="26"/>
    </row>
    <row r="1668" spans="5:5" x14ac:dyDescent="0.2">
      <c r="E1668" s="26"/>
    </row>
    <row r="1669" spans="5:5" x14ac:dyDescent="0.2">
      <c r="E1669" s="26"/>
    </row>
    <row r="1670" spans="5:5" x14ac:dyDescent="0.2">
      <c r="E1670" s="26"/>
    </row>
    <row r="1671" spans="5:5" x14ac:dyDescent="0.2">
      <c r="E1671" s="26"/>
    </row>
    <row r="1672" spans="5:5" x14ac:dyDescent="0.2">
      <c r="E1672" s="26"/>
    </row>
    <row r="1673" spans="5:5" x14ac:dyDescent="0.2">
      <c r="E1673" s="26"/>
    </row>
    <row r="1674" spans="5:5" x14ac:dyDescent="0.2">
      <c r="E1674" s="26"/>
    </row>
    <row r="1675" spans="5:5" x14ac:dyDescent="0.2">
      <c r="E1675" s="26"/>
    </row>
    <row r="1676" spans="5:5" x14ac:dyDescent="0.2">
      <c r="E1676" s="26"/>
    </row>
    <row r="1677" spans="5:5" x14ac:dyDescent="0.2">
      <c r="E1677" s="26"/>
    </row>
    <row r="1678" spans="5:5" x14ac:dyDescent="0.2">
      <c r="E1678" s="26"/>
    </row>
    <row r="1679" spans="5:5" x14ac:dyDescent="0.2">
      <c r="E1679" s="26"/>
    </row>
    <row r="1680" spans="5:5" x14ac:dyDescent="0.2">
      <c r="E1680" s="26"/>
    </row>
    <row r="1681" spans="5:5" x14ac:dyDescent="0.2">
      <c r="E1681" s="26"/>
    </row>
    <row r="1682" spans="5:5" x14ac:dyDescent="0.2">
      <c r="E1682" s="26"/>
    </row>
    <row r="1683" spans="5:5" x14ac:dyDescent="0.2">
      <c r="E1683" s="26"/>
    </row>
    <row r="1684" spans="5:5" x14ac:dyDescent="0.2">
      <c r="E1684" s="26"/>
    </row>
    <row r="1685" spans="5:5" x14ac:dyDescent="0.2">
      <c r="E1685" s="26"/>
    </row>
    <row r="1686" spans="5:5" x14ac:dyDescent="0.2">
      <c r="E1686" s="26"/>
    </row>
    <row r="1687" spans="5:5" x14ac:dyDescent="0.2">
      <c r="E1687" s="26"/>
    </row>
    <row r="1688" spans="5:5" x14ac:dyDescent="0.2">
      <c r="E1688" s="26"/>
    </row>
    <row r="1689" spans="5:5" x14ac:dyDescent="0.2">
      <c r="E1689" s="26"/>
    </row>
    <row r="1690" spans="5:5" x14ac:dyDescent="0.2">
      <c r="E1690" s="26"/>
    </row>
    <row r="1691" spans="5:5" x14ac:dyDescent="0.2">
      <c r="E1691" s="26"/>
    </row>
    <row r="1692" spans="5:5" x14ac:dyDescent="0.2">
      <c r="E1692" s="26"/>
    </row>
    <row r="1693" spans="5:5" x14ac:dyDescent="0.2">
      <c r="E1693" s="26"/>
    </row>
    <row r="1694" spans="5:5" x14ac:dyDescent="0.2">
      <c r="E1694" s="26"/>
    </row>
    <row r="1695" spans="5:5" x14ac:dyDescent="0.2">
      <c r="E1695" s="26"/>
    </row>
    <row r="1696" spans="5:5" x14ac:dyDescent="0.2">
      <c r="E1696" s="26"/>
    </row>
    <row r="1697" spans="5:5" x14ac:dyDescent="0.2">
      <c r="E1697" s="26"/>
    </row>
    <row r="1698" spans="5:5" x14ac:dyDescent="0.2">
      <c r="E1698" s="26"/>
    </row>
    <row r="1699" spans="5:5" x14ac:dyDescent="0.2">
      <c r="E1699" s="26"/>
    </row>
    <row r="1700" spans="5:5" x14ac:dyDescent="0.2">
      <c r="E1700" s="26"/>
    </row>
    <row r="1701" spans="5:5" x14ac:dyDescent="0.2">
      <c r="E1701" s="26"/>
    </row>
    <row r="1702" spans="5:5" x14ac:dyDescent="0.2">
      <c r="E1702" s="26"/>
    </row>
    <row r="1703" spans="5:5" x14ac:dyDescent="0.2">
      <c r="E1703" s="26"/>
    </row>
    <row r="1704" spans="5:5" x14ac:dyDescent="0.2">
      <c r="E1704" s="26"/>
    </row>
    <row r="1705" spans="5:5" x14ac:dyDescent="0.2">
      <c r="E1705" s="26"/>
    </row>
    <row r="1706" spans="5:5" x14ac:dyDescent="0.2">
      <c r="E1706" s="26"/>
    </row>
    <row r="1707" spans="5:5" x14ac:dyDescent="0.2">
      <c r="E1707" s="26"/>
    </row>
    <row r="1708" spans="5:5" x14ac:dyDescent="0.2">
      <c r="E1708" s="26"/>
    </row>
    <row r="1709" spans="5:5" x14ac:dyDescent="0.2">
      <c r="E1709" s="26"/>
    </row>
    <row r="1710" spans="5:5" x14ac:dyDescent="0.2">
      <c r="E1710" s="26"/>
    </row>
    <row r="1711" spans="5:5" x14ac:dyDescent="0.2">
      <c r="E1711" s="26"/>
    </row>
    <row r="1712" spans="5:5" x14ac:dyDescent="0.2">
      <c r="E1712" s="26"/>
    </row>
    <row r="1713" spans="5:5" x14ac:dyDescent="0.2">
      <c r="E1713" s="26"/>
    </row>
    <row r="1714" spans="5:5" x14ac:dyDescent="0.2">
      <c r="E1714" s="26"/>
    </row>
    <row r="1715" spans="5:5" x14ac:dyDescent="0.2">
      <c r="E1715" s="26"/>
    </row>
    <row r="1716" spans="5:5" x14ac:dyDescent="0.2">
      <c r="E1716" s="26"/>
    </row>
    <row r="1717" spans="5:5" x14ac:dyDescent="0.2">
      <c r="E1717" s="26"/>
    </row>
    <row r="1718" spans="5:5" x14ac:dyDescent="0.2">
      <c r="E1718" s="26"/>
    </row>
    <row r="1719" spans="5:5" x14ac:dyDescent="0.2">
      <c r="E1719" s="26"/>
    </row>
    <row r="1720" spans="5:5" x14ac:dyDescent="0.2">
      <c r="E1720" s="26"/>
    </row>
    <row r="1721" spans="5:5" x14ac:dyDescent="0.2">
      <c r="E1721" s="26"/>
    </row>
    <row r="1722" spans="5:5" x14ac:dyDescent="0.2">
      <c r="E1722" s="26"/>
    </row>
    <row r="1723" spans="5:5" x14ac:dyDescent="0.2">
      <c r="E1723" s="26"/>
    </row>
    <row r="1724" spans="5:5" x14ac:dyDescent="0.2">
      <c r="E1724" s="26"/>
    </row>
    <row r="1725" spans="5:5" x14ac:dyDescent="0.2">
      <c r="E1725" s="26"/>
    </row>
    <row r="1726" spans="5:5" x14ac:dyDescent="0.2">
      <c r="E1726" s="26"/>
    </row>
    <row r="1727" spans="5:5" x14ac:dyDescent="0.2">
      <c r="E1727" s="26"/>
    </row>
    <row r="1728" spans="5:5" x14ac:dyDescent="0.2">
      <c r="E1728" s="26"/>
    </row>
    <row r="1729" spans="5:5" x14ac:dyDescent="0.2">
      <c r="E1729" s="26"/>
    </row>
    <row r="1730" spans="5:5" x14ac:dyDescent="0.2">
      <c r="E1730" s="26"/>
    </row>
    <row r="1731" spans="5:5" x14ac:dyDescent="0.2">
      <c r="E1731" s="26"/>
    </row>
    <row r="1732" spans="5:5" x14ac:dyDescent="0.2">
      <c r="E1732" s="26"/>
    </row>
    <row r="1733" spans="5:5" x14ac:dyDescent="0.2">
      <c r="E1733" s="26"/>
    </row>
    <row r="1734" spans="5:5" x14ac:dyDescent="0.2">
      <c r="E1734" s="26"/>
    </row>
    <row r="1735" spans="5:5" x14ac:dyDescent="0.2">
      <c r="E1735" s="26"/>
    </row>
    <row r="1736" spans="5:5" x14ac:dyDescent="0.2">
      <c r="E1736" s="26"/>
    </row>
    <row r="1737" spans="5:5" x14ac:dyDescent="0.2">
      <c r="E1737" s="26"/>
    </row>
    <row r="1738" spans="5:5" x14ac:dyDescent="0.2">
      <c r="E1738" s="26"/>
    </row>
    <row r="1739" spans="5:5" x14ac:dyDescent="0.2">
      <c r="E1739" s="26"/>
    </row>
    <row r="1740" spans="5:5" x14ac:dyDescent="0.2">
      <c r="E1740" s="26"/>
    </row>
    <row r="1741" spans="5:5" x14ac:dyDescent="0.2">
      <c r="E1741" s="26"/>
    </row>
    <row r="1742" spans="5:5" x14ac:dyDescent="0.2">
      <c r="E1742" s="26"/>
    </row>
    <row r="1743" spans="5:5" x14ac:dyDescent="0.2">
      <c r="E1743" s="26"/>
    </row>
    <row r="1744" spans="5:5" x14ac:dyDescent="0.2">
      <c r="E1744" s="26"/>
    </row>
    <row r="1745" spans="5:5" x14ac:dyDescent="0.2">
      <c r="E1745" s="26"/>
    </row>
    <row r="1746" spans="5:5" x14ac:dyDescent="0.2">
      <c r="E1746" s="26"/>
    </row>
    <row r="1747" spans="5:5" x14ac:dyDescent="0.2">
      <c r="E1747" s="26"/>
    </row>
    <row r="1748" spans="5:5" x14ac:dyDescent="0.2">
      <c r="E1748" s="26"/>
    </row>
    <row r="1749" spans="5:5" x14ac:dyDescent="0.2">
      <c r="E1749" s="26"/>
    </row>
    <row r="1750" spans="5:5" x14ac:dyDescent="0.2">
      <c r="E1750" s="26"/>
    </row>
    <row r="1751" spans="5:5" x14ac:dyDescent="0.2">
      <c r="E1751" s="26"/>
    </row>
    <row r="1752" spans="5:5" x14ac:dyDescent="0.2">
      <c r="E1752" s="26"/>
    </row>
    <row r="1753" spans="5:5" x14ac:dyDescent="0.2">
      <c r="E1753" s="26"/>
    </row>
    <row r="1754" spans="5:5" x14ac:dyDescent="0.2">
      <c r="E1754" s="26"/>
    </row>
    <row r="1755" spans="5:5" x14ac:dyDescent="0.2">
      <c r="E1755" s="26"/>
    </row>
    <row r="1756" spans="5:5" x14ac:dyDescent="0.2">
      <c r="E1756" s="26"/>
    </row>
    <row r="1757" spans="5:5" x14ac:dyDescent="0.2">
      <c r="E1757" s="26"/>
    </row>
    <row r="1758" spans="5:5" x14ac:dyDescent="0.2">
      <c r="E1758" s="26"/>
    </row>
    <row r="1759" spans="5:5" x14ac:dyDescent="0.2">
      <c r="E1759" s="26"/>
    </row>
    <row r="1760" spans="5:5" x14ac:dyDescent="0.2">
      <c r="E1760" s="26"/>
    </row>
    <row r="1761" spans="5:5" x14ac:dyDescent="0.2">
      <c r="E1761" s="26"/>
    </row>
    <row r="1762" spans="5:5" x14ac:dyDescent="0.2">
      <c r="E1762" s="26"/>
    </row>
    <row r="1763" spans="5:5" x14ac:dyDescent="0.2">
      <c r="E1763" s="26"/>
    </row>
    <row r="1764" spans="5:5" x14ac:dyDescent="0.2">
      <c r="E1764" s="26"/>
    </row>
    <row r="1765" spans="5:5" x14ac:dyDescent="0.2">
      <c r="E1765" s="26"/>
    </row>
    <row r="1766" spans="5:5" x14ac:dyDescent="0.2">
      <c r="E1766" s="26"/>
    </row>
    <row r="1767" spans="5:5" x14ac:dyDescent="0.2">
      <c r="E1767" s="26"/>
    </row>
    <row r="1768" spans="5:5" x14ac:dyDescent="0.2">
      <c r="E1768" s="26"/>
    </row>
    <row r="1769" spans="5:5" x14ac:dyDescent="0.2">
      <c r="E1769" s="26"/>
    </row>
    <row r="1770" spans="5:5" x14ac:dyDescent="0.2">
      <c r="E1770" s="26"/>
    </row>
    <row r="1771" spans="5:5" x14ac:dyDescent="0.2">
      <c r="E1771" s="26"/>
    </row>
    <row r="1772" spans="5:5" x14ac:dyDescent="0.2">
      <c r="E1772" s="26"/>
    </row>
    <row r="1773" spans="5:5" x14ac:dyDescent="0.2">
      <c r="E1773" s="26"/>
    </row>
    <row r="1774" spans="5:5" x14ac:dyDescent="0.2">
      <c r="E1774" s="26"/>
    </row>
    <row r="1775" spans="5:5" x14ac:dyDescent="0.2">
      <c r="E1775" s="26"/>
    </row>
    <row r="1776" spans="5:5" x14ac:dyDescent="0.2">
      <c r="E1776" s="26"/>
    </row>
    <row r="1777" spans="5:5" x14ac:dyDescent="0.2">
      <c r="E1777" s="26"/>
    </row>
    <row r="1778" spans="5:5" x14ac:dyDescent="0.2">
      <c r="E1778" s="26"/>
    </row>
    <row r="1779" spans="5:5" x14ac:dyDescent="0.2">
      <c r="E1779" s="26"/>
    </row>
    <row r="1780" spans="5:5" x14ac:dyDescent="0.2">
      <c r="E1780" s="26"/>
    </row>
    <row r="1781" spans="5:5" x14ac:dyDescent="0.2">
      <c r="E1781" s="26"/>
    </row>
    <row r="1782" spans="5:5" x14ac:dyDescent="0.2">
      <c r="E1782" s="26"/>
    </row>
    <row r="1783" spans="5:5" x14ac:dyDescent="0.2">
      <c r="E1783" s="26"/>
    </row>
    <row r="1784" spans="5:5" x14ac:dyDescent="0.2">
      <c r="E1784" s="26"/>
    </row>
    <row r="1785" spans="5:5" x14ac:dyDescent="0.2">
      <c r="E1785" s="26"/>
    </row>
    <row r="1786" spans="5:5" x14ac:dyDescent="0.2">
      <c r="E1786" s="26"/>
    </row>
    <row r="1787" spans="5:5" x14ac:dyDescent="0.2">
      <c r="E1787" s="26"/>
    </row>
    <row r="1788" spans="5:5" x14ac:dyDescent="0.2">
      <c r="E1788" s="26"/>
    </row>
    <row r="1789" spans="5:5" x14ac:dyDescent="0.2">
      <c r="E1789" s="26"/>
    </row>
    <row r="1790" spans="5:5" x14ac:dyDescent="0.2">
      <c r="E1790" s="26"/>
    </row>
    <row r="1791" spans="5:5" x14ac:dyDescent="0.2">
      <c r="E1791" s="26"/>
    </row>
    <row r="1792" spans="5:5" x14ac:dyDescent="0.2">
      <c r="E1792" s="26"/>
    </row>
    <row r="1793" spans="5:5" x14ac:dyDescent="0.2">
      <c r="E1793" s="26"/>
    </row>
    <row r="1794" spans="5:5" x14ac:dyDescent="0.2">
      <c r="E1794" s="26"/>
    </row>
    <row r="1795" spans="5:5" x14ac:dyDescent="0.2">
      <c r="E1795" s="26"/>
    </row>
    <row r="1796" spans="5:5" x14ac:dyDescent="0.2">
      <c r="E1796" s="26"/>
    </row>
    <row r="1797" spans="5:5" x14ac:dyDescent="0.2">
      <c r="E1797" s="26"/>
    </row>
    <row r="1798" spans="5:5" x14ac:dyDescent="0.2">
      <c r="E1798" s="26"/>
    </row>
    <row r="1799" spans="5:5" x14ac:dyDescent="0.2">
      <c r="E1799" s="26"/>
    </row>
    <row r="1800" spans="5:5" x14ac:dyDescent="0.2">
      <c r="E1800" s="26"/>
    </row>
    <row r="1801" spans="5:5" x14ac:dyDescent="0.2">
      <c r="E1801" s="26"/>
    </row>
    <row r="1802" spans="5:5" x14ac:dyDescent="0.2">
      <c r="E1802" s="26"/>
    </row>
    <row r="1803" spans="5:5" x14ac:dyDescent="0.2">
      <c r="E1803" s="26"/>
    </row>
    <row r="1804" spans="5:5" x14ac:dyDescent="0.2">
      <c r="E1804" s="26"/>
    </row>
    <row r="1805" spans="5:5" x14ac:dyDescent="0.2">
      <c r="E1805" s="26"/>
    </row>
    <row r="1806" spans="5:5" x14ac:dyDescent="0.2">
      <c r="E1806" s="26"/>
    </row>
    <row r="1807" spans="5:5" x14ac:dyDescent="0.2">
      <c r="E1807" s="26"/>
    </row>
    <row r="1808" spans="5:5" x14ac:dyDescent="0.2">
      <c r="E1808" s="26"/>
    </row>
    <row r="1809" spans="5:5" x14ac:dyDescent="0.2">
      <c r="E1809" s="26"/>
    </row>
    <row r="1810" spans="5:5" x14ac:dyDescent="0.2">
      <c r="E1810" s="26"/>
    </row>
    <row r="1811" spans="5:5" x14ac:dyDescent="0.2">
      <c r="E1811" s="26"/>
    </row>
    <row r="1812" spans="5:5" x14ac:dyDescent="0.2">
      <c r="E1812" s="26"/>
    </row>
    <row r="1813" spans="5:5" x14ac:dyDescent="0.2">
      <c r="E1813" s="26"/>
    </row>
    <row r="1814" spans="5:5" x14ac:dyDescent="0.2">
      <c r="E1814" s="26"/>
    </row>
    <row r="1815" spans="5:5" x14ac:dyDescent="0.2">
      <c r="E1815" s="26"/>
    </row>
    <row r="1816" spans="5:5" x14ac:dyDescent="0.2">
      <c r="E1816" s="26"/>
    </row>
    <row r="1817" spans="5:5" x14ac:dyDescent="0.2">
      <c r="E1817" s="26"/>
    </row>
    <row r="1818" spans="5:5" x14ac:dyDescent="0.2">
      <c r="E1818" s="26"/>
    </row>
    <row r="1819" spans="5:5" x14ac:dyDescent="0.2">
      <c r="E1819" s="26"/>
    </row>
    <row r="1820" spans="5:5" x14ac:dyDescent="0.2">
      <c r="E1820" s="26"/>
    </row>
    <row r="1821" spans="5:5" x14ac:dyDescent="0.2">
      <c r="E1821" s="26"/>
    </row>
    <row r="1822" spans="5:5" x14ac:dyDescent="0.2">
      <c r="E1822" s="26"/>
    </row>
    <row r="1823" spans="5:5" x14ac:dyDescent="0.2">
      <c r="E1823" s="26"/>
    </row>
    <row r="1824" spans="5:5" x14ac:dyDescent="0.2">
      <c r="E1824" s="26"/>
    </row>
    <row r="1825" spans="5:5" x14ac:dyDescent="0.2">
      <c r="E1825" s="26"/>
    </row>
    <row r="1826" spans="5:5" x14ac:dyDescent="0.2">
      <c r="E1826" s="26"/>
    </row>
    <row r="1827" spans="5:5" x14ac:dyDescent="0.2">
      <c r="E1827" s="26"/>
    </row>
    <row r="1828" spans="5:5" x14ac:dyDescent="0.2">
      <c r="E1828" s="26"/>
    </row>
    <row r="1829" spans="5:5" x14ac:dyDescent="0.2">
      <c r="E1829" s="26"/>
    </row>
    <row r="1830" spans="5:5" x14ac:dyDescent="0.2">
      <c r="E1830" s="26"/>
    </row>
    <row r="1831" spans="5:5" x14ac:dyDescent="0.2">
      <c r="E1831" s="26"/>
    </row>
    <row r="1832" spans="5:5" x14ac:dyDescent="0.2">
      <c r="E1832" s="26"/>
    </row>
    <row r="1833" spans="5:5" x14ac:dyDescent="0.2">
      <c r="E1833" s="26"/>
    </row>
    <row r="1834" spans="5:5" x14ac:dyDescent="0.2">
      <c r="E1834" s="26"/>
    </row>
    <row r="1835" spans="5:5" x14ac:dyDescent="0.2">
      <c r="E1835" s="26"/>
    </row>
    <row r="1836" spans="5:5" x14ac:dyDescent="0.2">
      <c r="E1836" s="26"/>
    </row>
    <row r="1837" spans="5:5" x14ac:dyDescent="0.2">
      <c r="E1837" s="26"/>
    </row>
    <row r="1838" spans="5:5" x14ac:dyDescent="0.2">
      <c r="E1838" s="26"/>
    </row>
    <row r="1839" spans="5:5" x14ac:dyDescent="0.2">
      <c r="E1839" s="26"/>
    </row>
    <row r="1840" spans="5:5" x14ac:dyDescent="0.2">
      <c r="E1840" s="26"/>
    </row>
    <row r="1841" spans="5:5" x14ac:dyDescent="0.2">
      <c r="E1841" s="26"/>
    </row>
    <row r="1842" spans="5:5" x14ac:dyDescent="0.2">
      <c r="E1842" s="26"/>
    </row>
    <row r="1843" spans="5:5" x14ac:dyDescent="0.2">
      <c r="E1843" s="26"/>
    </row>
    <row r="1844" spans="5:5" x14ac:dyDescent="0.2">
      <c r="E1844" s="26"/>
    </row>
    <row r="1845" spans="5:5" x14ac:dyDescent="0.2">
      <c r="E1845" s="26"/>
    </row>
    <row r="1846" spans="5:5" x14ac:dyDescent="0.2">
      <c r="E1846" s="26"/>
    </row>
    <row r="1847" spans="5:5" x14ac:dyDescent="0.2">
      <c r="E1847" s="26"/>
    </row>
    <row r="1848" spans="5:5" x14ac:dyDescent="0.2">
      <c r="E1848" s="26"/>
    </row>
    <row r="1849" spans="5:5" x14ac:dyDescent="0.2">
      <c r="E1849" s="26"/>
    </row>
    <row r="1850" spans="5:5" x14ac:dyDescent="0.2">
      <c r="E1850" s="26"/>
    </row>
    <row r="1851" spans="5:5" x14ac:dyDescent="0.2">
      <c r="E1851" s="26"/>
    </row>
    <row r="1852" spans="5:5" x14ac:dyDescent="0.2">
      <c r="E1852" s="26"/>
    </row>
    <row r="1853" spans="5:5" x14ac:dyDescent="0.2">
      <c r="E1853" s="26"/>
    </row>
    <row r="1854" spans="5:5" x14ac:dyDescent="0.2">
      <c r="E1854" s="26"/>
    </row>
    <row r="1855" spans="5:5" x14ac:dyDescent="0.2">
      <c r="E1855" s="26"/>
    </row>
    <row r="1856" spans="5:5" x14ac:dyDescent="0.2">
      <c r="E1856" s="26"/>
    </row>
    <row r="1857" spans="5:5" x14ac:dyDescent="0.2">
      <c r="E1857" s="26"/>
    </row>
    <row r="1858" spans="5:5" x14ac:dyDescent="0.2">
      <c r="E1858" s="26"/>
    </row>
    <row r="1859" spans="5:5" x14ac:dyDescent="0.2">
      <c r="E1859" s="26"/>
    </row>
    <row r="1860" spans="5:5" x14ac:dyDescent="0.2">
      <c r="E1860" s="26"/>
    </row>
    <row r="1861" spans="5:5" x14ac:dyDescent="0.2">
      <c r="E1861" s="26"/>
    </row>
    <row r="1862" spans="5:5" x14ac:dyDescent="0.2">
      <c r="E1862" s="26"/>
    </row>
    <row r="1863" spans="5:5" x14ac:dyDescent="0.2">
      <c r="E1863" s="26"/>
    </row>
    <row r="1864" spans="5:5" x14ac:dyDescent="0.2">
      <c r="E1864" s="26"/>
    </row>
    <row r="1865" spans="5:5" x14ac:dyDescent="0.2">
      <c r="E1865" s="26"/>
    </row>
    <row r="1866" spans="5:5" x14ac:dyDescent="0.2">
      <c r="E1866" s="26"/>
    </row>
    <row r="1867" spans="5:5" x14ac:dyDescent="0.2">
      <c r="E1867" s="26"/>
    </row>
    <row r="1868" spans="5:5" x14ac:dyDescent="0.2">
      <c r="E1868" s="26"/>
    </row>
    <row r="1869" spans="5:5" x14ac:dyDescent="0.2">
      <c r="E1869" s="26"/>
    </row>
    <row r="1870" spans="5:5" x14ac:dyDescent="0.2">
      <c r="E1870" s="26"/>
    </row>
    <row r="1871" spans="5:5" x14ac:dyDescent="0.2">
      <c r="E1871" s="26"/>
    </row>
    <row r="1872" spans="5:5" x14ac:dyDescent="0.2">
      <c r="E1872" s="26"/>
    </row>
    <row r="1873" spans="5:5" x14ac:dyDescent="0.2">
      <c r="E1873" s="26"/>
    </row>
    <row r="1874" spans="5:5" x14ac:dyDescent="0.2">
      <c r="E1874" s="26"/>
    </row>
    <row r="1875" spans="5:5" x14ac:dyDescent="0.2">
      <c r="E1875" s="26"/>
    </row>
    <row r="1876" spans="5:5" x14ac:dyDescent="0.2">
      <c r="E1876" s="26"/>
    </row>
    <row r="1877" spans="5:5" x14ac:dyDescent="0.2">
      <c r="E1877" s="26"/>
    </row>
    <row r="1878" spans="5:5" x14ac:dyDescent="0.2">
      <c r="E1878" s="26"/>
    </row>
    <row r="1879" spans="5:5" x14ac:dyDescent="0.2">
      <c r="E1879" s="26"/>
    </row>
    <row r="1880" spans="5:5" x14ac:dyDescent="0.2">
      <c r="E1880" s="26"/>
    </row>
    <row r="1881" spans="5:5" x14ac:dyDescent="0.2">
      <c r="E1881" s="26"/>
    </row>
    <row r="1882" spans="5:5" x14ac:dyDescent="0.2">
      <c r="E1882" s="26"/>
    </row>
    <row r="1883" spans="5:5" x14ac:dyDescent="0.2">
      <c r="E1883" s="26"/>
    </row>
    <row r="1884" spans="5:5" x14ac:dyDescent="0.2">
      <c r="E1884" s="26"/>
    </row>
    <row r="1885" spans="5:5" x14ac:dyDescent="0.2">
      <c r="E1885" s="26"/>
    </row>
    <row r="1886" spans="5:5" x14ac:dyDescent="0.2">
      <c r="E1886" s="26"/>
    </row>
    <row r="1887" spans="5:5" x14ac:dyDescent="0.2">
      <c r="E1887" s="26"/>
    </row>
    <row r="1888" spans="5:5" x14ac:dyDescent="0.2">
      <c r="E1888" s="26"/>
    </row>
    <row r="1889" spans="5:5" x14ac:dyDescent="0.2">
      <c r="E1889" s="26"/>
    </row>
    <row r="1890" spans="5:5" x14ac:dyDescent="0.2">
      <c r="E1890" s="26"/>
    </row>
    <row r="1891" spans="5:5" x14ac:dyDescent="0.2">
      <c r="E1891" s="26"/>
    </row>
    <row r="1892" spans="5:5" x14ac:dyDescent="0.2">
      <c r="E1892" s="26"/>
    </row>
    <row r="1893" spans="5:5" x14ac:dyDescent="0.2">
      <c r="E1893" s="26"/>
    </row>
    <row r="1894" spans="5:5" x14ac:dyDescent="0.2">
      <c r="E1894" s="26"/>
    </row>
    <row r="1895" spans="5:5" x14ac:dyDescent="0.2">
      <c r="E1895" s="26"/>
    </row>
    <row r="1896" spans="5:5" x14ac:dyDescent="0.2">
      <c r="E1896" s="26"/>
    </row>
    <row r="1897" spans="5:5" x14ac:dyDescent="0.2">
      <c r="E1897" s="26"/>
    </row>
    <row r="1898" spans="5:5" x14ac:dyDescent="0.2">
      <c r="E1898" s="26"/>
    </row>
    <row r="1899" spans="5:5" x14ac:dyDescent="0.2">
      <c r="E1899" s="26"/>
    </row>
    <row r="1900" spans="5:5" x14ac:dyDescent="0.2">
      <c r="E1900" s="26"/>
    </row>
    <row r="1901" spans="5:5" x14ac:dyDescent="0.2">
      <c r="E1901" s="26"/>
    </row>
    <row r="1902" spans="5:5" x14ac:dyDescent="0.2">
      <c r="E1902" s="26"/>
    </row>
    <row r="1903" spans="5:5" x14ac:dyDescent="0.2">
      <c r="E1903" s="26"/>
    </row>
    <row r="1904" spans="5:5" x14ac:dyDescent="0.2">
      <c r="E1904" s="26"/>
    </row>
    <row r="1905" spans="5:5" x14ac:dyDescent="0.2">
      <c r="E1905" s="26"/>
    </row>
    <row r="1906" spans="5:5" x14ac:dyDescent="0.2">
      <c r="E1906" s="26"/>
    </row>
    <row r="1907" spans="5:5" x14ac:dyDescent="0.2">
      <c r="E1907" s="26"/>
    </row>
    <row r="1908" spans="5:5" x14ac:dyDescent="0.2">
      <c r="E1908" s="26"/>
    </row>
    <row r="1909" spans="5:5" x14ac:dyDescent="0.2">
      <c r="E1909" s="26"/>
    </row>
    <row r="1910" spans="5:5" x14ac:dyDescent="0.2">
      <c r="E1910" s="26"/>
    </row>
    <row r="1911" spans="5:5" x14ac:dyDescent="0.2">
      <c r="E1911" s="26"/>
    </row>
    <row r="1912" spans="5:5" x14ac:dyDescent="0.2">
      <c r="E1912" s="26"/>
    </row>
    <row r="1913" spans="5:5" x14ac:dyDescent="0.2">
      <c r="E1913" s="26"/>
    </row>
    <row r="1914" spans="5:5" x14ac:dyDescent="0.2">
      <c r="E1914" s="26"/>
    </row>
    <row r="1915" spans="5:5" x14ac:dyDescent="0.2">
      <c r="E1915" s="26"/>
    </row>
    <row r="1916" spans="5:5" x14ac:dyDescent="0.2">
      <c r="E1916" s="26"/>
    </row>
    <row r="1917" spans="5:5" x14ac:dyDescent="0.2">
      <c r="E1917" s="26"/>
    </row>
    <row r="1918" spans="5:5" x14ac:dyDescent="0.2">
      <c r="E1918" s="26"/>
    </row>
    <row r="1919" spans="5:5" x14ac:dyDescent="0.2">
      <c r="E1919" s="26"/>
    </row>
    <row r="1920" spans="5:5" x14ac:dyDescent="0.2">
      <c r="E1920" s="26"/>
    </row>
    <row r="1921" spans="5:5" x14ac:dyDescent="0.2">
      <c r="E1921" s="26"/>
    </row>
    <row r="1922" spans="5:5" x14ac:dyDescent="0.2">
      <c r="E1922" s="26"/>
    </row>
    <row r="1923" spans="5:5" x14ac:dyDescent="0.2">
      <c r="E1923" s="26"/>
    </row>
    <row r="1924" spans="5:5" x14ac:dyDescent="0.2">
      <c r="E1924" s="26"/>
    </row>
    <row r="1925" spans="5:5" x14ac:dyDescent="0.2">
      <c r="E1925" s="26"/>
    </row>
    <row r="1926" spans="5:5" x14ac:dyDescent="0.2">
      <c r="E1926" s="26"/>
    </row>
    <row r="1927" spans="5:5" x14ac:dyDescent="0.2">
      <c r="E1927" s="26"/>
    </row>
    <row r="1928" spans="5:5" x14ac:dyDescent="0.2">
      <c r="E1928" s="26"/>
    </row>
    <row r="1929" spans="5:5" x14ac:dyDescent="0.2">
      <c r="E1929" s="26"/>
    </row>
    <row r="1930" spans="5:5" x14ac:dyDescent="0.2">
      <c r="E1930" s="26"/>
    </row>
    <row r="1931" spans="5:5" x14ac:dyDescent="0.2">
      <c r="E1931" s="26"/>
    </row>
    <row r="1932" spans="5:5" x14ac:dyDescent="0.2">
      <c r="E1932" s="26"/>
    </row>
    <row r="1933" spans="5:5" x14ac:dyDescent="0.2">
      <c r="E1933" s="26"/>
    </row>
    <row r="1934" spans="5:5" x14ac:dyDescent="0.2">
      <c r="E1934" s="26"/>
    </row>
    <row r="1935" spans="5:5" x14ac:dyDescent="0.2">
      <c r="E1935" s="26"/>
    </row>
    <row r="1936" spans="5:5" x14ac:dyDescent="0.2">
      <c r="E1936" s="26"/>
    </row>
    <row r="1937" spans="5:5" x14ac:dyDescent="0.2">
      <c r="E1937" s="26"/>
    </row>
    <row r="1938" spans="5:5" x14ac:dyDescent="0.2">
      <c r="E1938" s="26"/>
    </row>
    <row r="1939" spans="5:5" x14ac:dyDescent="0.2">
      <c r="E1939" s="26"/>
    </row>
    <row r="1940" spans="5:5" x14ac:dyDescent="0.2">
      <c r="E1940" s="26"/>
    </row>
    <row r="1941" spans="5:5" x14ac:dyDescent="0.2">
      <c r="E1941" s="26"/>
    </row>
    <row r="1942" spans="5:5" x14ac:dyDescent="0.2">
      <c r="E1942" s="26"/>
    </row>
    <row r="1943" spans="5:5" x14ac:dyDescent="0.2">
      <c r="E1943" s="26"/>
    </row>
    <row r="1944" spans="5:5" x14ac:dyDescent="0.2">
      <c r="E1944" s="26"/>
    </row>
    <row r="1945" spans="5:5" x14ac:dyDescent="0.2">
      <c r="E1945" s="26"/>
    </row>
    <row r="1946" spans="5:5" x14ac:dyDescent="0.2">
      <c r="E1946" s="26"/>
    </row>
    <row r="1947" spans="5:5" x14ac:dyDescent="0.2">
      <c r="E1947" s="26"/>
    </row>
    <row r="1948" spans="5:5" x14ac:dyDescent="0.2">
      <c r="E1948" s="26"/>
    </row>
    <row r="1949" spans="5:5" x14ac:dyDescent="0.2">
      <c r="E1949" s="26"/>
    </row>
    <row r="1950" spans="5:5" x14ac:dyDescent="0.2">
      <c r="E1950" s="26"/>
    </row>
    <row r="1951" spans="5:5" x14ac:dyDescent="0.2">
      <c r="E1951" s="26"/>
    </row>
    <row r="1952" spans="5:5" x14ac:dyDescent="0.2">
      <c r="E1952" s="26"/>
    </row>
    <row r="1953" spans="5:5" x14ac:dyDescent="0.2">
      <c r="E1953" s="26"/>
    </row>
    <row r="1954" spans="5:5" x14ac:dyDescent="0.2">
      <c r="E1954" s="26"/>
    </row>
    <row r="1955" spans="5:5" x14ac:dyDescent="0.2">
      <c r="E1955" s="26"/>
    </row>
    <row r="1956" spans="5:5" x14ac:dyDescent="0.2">
      <c r="E1956" s="26"/>
    </row>
    <row r="1957" spans="5:5" x14ac:dyDescent="0.2">
      <c r="E1957" s="26"/>
    </row>
    <row r="1958" spans="5:5" x14ac:dyDescent="0.2">
      <c r="E1958" s="26"/>
    </row>
    <row r="1959" spans="5:5" x14ac:dyDescent="0.2">
      <c r="E1959" s="26"/>
    </row>
    <row r="1960" spans="5:5" x14ac:dyDescent="0.2">
      <c r="E1960" s="26"/>
    </row>
    <row r="1961" spans="5:5" x14ac:dyDescent="0.2">
      <c r="E1961" s="26"/>
    </row>
    <row r="1962" spans="5:5" x14ac:dyDescent="0.2">
      <c r="E1962" s="26"/>
    </row>
    <row r="1963" spans="5:5" x14ac:dyDescent="0.2">
      <c r="E1963" s="26"/>
    </row>
    <row r="1964" spans="5:5" x14ac:dyDescent="0.2">
      <c r="E1964" s="26"/>
    </row>
    <row r="1965" spans="5:5" x14ac:dyDescent="0.2">
      <c r="E1965" s="26"/>
    </row>
    <row r="1966" spans="5:5" x14ac:dyDescent="0.2">
      <c r="E1966" s="26"/>
    </row>
    <row r="1967" spans="5:5" x14ac:dyDescent="0.2">
      <c r="E1967" s="26"/>
    </row>
    <row r="1968" spans="5:5" x14ac:dyDescent="0.2">
      <c r="E1968" s="26"/>
    </row>
    <row r="1969" spans="5:5" x14ac:dyDescent="0.2">
      <c r="E1969" s="26"/>
    </row>
    <row r="1970" spans="5:5" x14ac:dyDescent="0.2">
      <c r="E1970" s="26"/>
    </row>
    <row r="1971" spans="5:5" x14ac:dyDescent="0.2">
      <c r="E1971" s="26"/>
    </row>
    <row r="1972" spans="5:5" x14ac:dyDescent="0.2">
      <c r="E1972" s="26"/>
    </row>
    <row r="1973" spans="5:5" x14ac:dyDescent="0.2">
      <c r="E1973" s="26"/>
    </row>
    <row r="1974" spans="5:5" x14ac:dyDescent="0.2">
      <c r="E1974" s="26"/>
    </row>
    <row r="1975" spans="5:5" x14ac:dyDescent="0.2">
      <c r="E1975" s="26"/>
    </row>
    <row r="1976" spans="5:5" x14ac:dyDescent="0.2">
      <c r="E1976" s="26"/>
    </row>
    <row r="1977" spans="5:5" x14ac:dyDescent="0.2">
      <c r="E1977" s="26"/>
    </row>
    <row r="1978" spans="5:5" x14ac:dyDescent="0.2">
      <c r="E1978" s="26"/>
    </row>
    <row r="1979" spans="5:5" x14ac:dyDescent="0.2">
      <c r="E1979" s="26"/>
    </row>
    <row r="1980" spans="5:5" x14ac:dyDescent="0.2">
      <c r="E1980" s="26"/>
    </row>
    <row r="1981" spans="5:5" x14ac:dyDescent="0.2">
      <c r="E1981" s="26"/>
    </row>
    <row r="1982" spans="5:5" x14ac:dyDescent="0.2">
      <c r="E1982" s="26"/>
    </row>
    <row r="1983" spans="5:5" x14ac:dyDescent="0.2">
      <c r="E1983" s="26"/>
    </row>
    <row r="1984" spans="5:5" x14ac:dyDescent="0.2">
      <c r="E1984" s="26"/>
    </row>
    <row r="1985" spans="5:5" x14ac:dyDescent="0.2">
      <c r="E1985" s="26"/>
    </row>
    <row r="1986" spans="5:5" x14ac:dyDescent="0.2">
      <c r="E1986" s="26"/>
    </row>
    <row r="1987" spans="5:5" x14ac:dyDescent="0.2">
      <c r="E1987" s="26"/>
    </row>
    <row r="1988" spans="5:5" x14ac:dyDescent="0.2">
      <c r="E1988" s="26"/>
    </row>
    <row r="1989" spans="5:5" x14ac:dyDescent="0.2">
      <c r="E1989" s="26"/>
    </row>
    <row r="1990" spans="5:5" x14ac:dyDescent="0.2">
      <c r="E1990" s="26"/>
    </row>
    <row r="1991" spans="5:5" x14ac:dyDescent="0.2">
      <c r="E1991" s="26"/>
    </row>
    <row r="1992" spans="5:5" x14ac:dyDescent="0.2">
      <c r="E1992" s="26"/>
    </row>
    <row r="1993" spans="5:5" x14ac:dyDescent="0.2">
      <c r="E1993" s="26"/>
    </row>
    <row r="1994" spans="5:5" x14ac:dyDescent="0.2">
      <c r="E1994" s="26"/>
    </row>
    <row r="1995" spans="5:5" x14ac:dyDescent="0.2">
      <c r="E1995" s="26"/>
    </row>
    <row r="1996" spans="5:5" x14ac:dyDescent="0.2">
      <c r="E1996" s="26"/>
    </row>
    <row r="1997" spans="5:5" x14ac:dyDescent="0.2">
      <c r="E1997" s="26"/>
    </row>
    <row r="1998" spans="5:5" x14ac:dyDescent="0.2">
      <c r="E1998" s="26"/>
    </row>
    <row r="1999" spans="5:5" x14ac:dyDescent="0.2">
      <c r="E1999" s="26"/>
    </row>
    <row r="2000" spans="5:5" x14ac:dyDescent="0.2">
      <c r="E2000" s="26"/>
    </row>
    <row r="2001" spans="5:5" x14ac:dyDescent="0.2">
      <c r="E2001" s="26"/>
    </row>
    <row r="2002" spans="5:5" x14ac:dyDescent="0.2">
      <c r="E2002" s="26"/>
    </row>
    <row r="2003" spans="5:5" x14ac:dyDescent="0.2">
      <c r="E2003" s="26"/>
    </row>
    <row r="2004" spans="5:5" x14ac:dyDescent="0.2">
      <c r="E2004" s="26"/>
    </row>
    <row r="2005" spans="5:5" x14ac:dyDescent="0.2">
      <c r="E2005" s="26"/>
    </row>
    <row r="2006" spans="5:5" x14ac:dyDescent="0.2">
      <c r="E2006" s="26"/>
    </row>
    <row r="2007" spans="5:5" x14ac:dyDescent="0.2">
      <c r="E2007" s="26"/>
    </row>
    <row r="2008" spans="5:5" x14ac:dyDescent="0.2">
      <c r="E2008" s="26"/>
    </row>
    <row r="2009" spans="5:5" x14ac:dyDescent="0.2">
      <c r="E2009" s="26"/>
    </row>
    <row r="2010" spans="5:5" x14ac:dyDescent="0.2">
      <c r="E2010" s="26"/>
    </row>
    <row r="2011" spans="5:5" x14ac:dyDescent="0.2">
      <c r="E2011" s="26"/>
    </row>
    <row r="2012" spans="5:5" x14ac:dyDescent="0.2">
      <c r="E2012" s="26"/>
    </row>
    <row r="2013" spans="5:5" x14ac:dyDescent="0.2">
      <c r="E2013" s="26"/>
    </row>
    <row r="2014" spans="5:5" x14ac:dyDescent="0.2">
      <c r="E2014" s="26"/>
    </row>
    <row r="2015" spans="5:5" x14ac:dyDescent="0.2">
      <c r="E2015" s="26"/>
    </row>
    <row r="2016" spans="5:5" x14ac:dyDescent="0.2">
      <c r="E2016" s="26"/>
    </row>
    <row r="2017" spans="5:5" x14ac:dyDescent="0.2">
      <c r="E2017" s="26"/>
    </row>
    <row r="2018" spans="5:5" x14ac:dyDescent="0.2">
      <c r="E2018" s="26"/>
    </row>
    <row r="2019" spans="5:5" x14ac:dyDescent="0.2">
      <c r="E2019" s="26"/>
    </row>
    <row r="2020" spans="5:5" x14ac:dyDescent="0.2">
      <c r="E2020" s="26"/>
    </row>
    <row r="2021" spans="5:5" x14ac:dyDescent="0.2">
      <c r="E2021" s="26"/>
    </row>
    <row r="2022" spans="5:5" x14ac:dyDescent="0.2">
      <c r="E2022" s="26"/>
    </row>
    <row r="2023" spans="5:5" x14ac:dyDescent="0.2">
      <c r="E2023" s="26"/>
    </row>
    <row r="2024" spans="5:5" x14ac:dyDescent="0.2">
      <c r="E2024" s="26"/>
    </row>
    <row r="2025" spans="5:5" x14ac:dyDescent="0.2">
      <c r="E2025" s="26"/>
    </row>
    <row r="2026" spans="5:5" x14ac:dyDescent="0.2">
      <c r="E2026" s="26"/>
    </row>
    <row r="2027" spans="5:5" x14ac:dyDescent="0.2">
      <c r="E2027" s="26"/>
    </row>
    <row r="2028" spans="5:5" x14ac:dyDescent="0.2">
      <c r="E2028" s="26"/>
    </row>
    <row r="2029" spans="5:5" x14ac:dyDescent="0.2">
      <c r="E2029" s="26"/>
    </row>
    <row r="2030" spans="5:5" x14ac:dyDescent="0.2">
      <c r="E2030" s="26"/>
    </row>
    <row r="2031" spans="5:5" x14ac:dyDescent="0.2">
      <c r="E2031" s="26"/>
    </row>
    <row r="2032" spans="5:5" x14ac:dyDescent="0.2">
      <c r="E2032" s="26"/>
    </row>
    <row r="2033" spans="5:5" x14ac:dyDescent="0.2">
      <c r="E2033" s="26"/>
    </row>
    <row r="2034" spans="5:5" x14ac:dyDescent="0.2">
      <c r="E2034" s="26"/>
    </row>
    <row r="2035" spans="5:5" x14ac:dyDescent="0.2">
      <c r="E2035" s="26"/>
    </row>
    <row r="2036" spans="5:5" x14ac:dyDescent="0.2">
      <c r="E2036" s="26"/>
    </row>
    <row r="2037" spans="5:5" x14ac:dyDescent="0.2">
      <c r="E2037" s="26"/>
    </row>
    <row r="2038" spans="5:5" x14ac:dyDescent="0.2">
      <c r="E2038" s="26"/>
    </row>
    <row r="2039" spans="5:5" x14ac:dyDescent="0.2">
      <c r="E2039" s="26"/>
    </row>
    <row r="2040" spans="5:5" x14ac:dyDescent="0.2">
      <c r="E2040" s="26"/>
    </row>
    <row r="2041" spans="5:5" x14ac:dyDescent="0.2">
      <c r="E2041" s="26"/>
    </row>
    <row r="2042" spans="5:5" x14ac:dyDescent="0.2">
      <c r="E2042" s="26"/>
    </row>
    <row r="2043" spans="5:5" x14ac:dyDescent="0.2">
      <c r="E2043" s="26"/>
    </row>
    <row r="2044" spans="5:5" x14ac:dyDescent="0.2">
      <c r="E2044" s="26"/>
    </row>
    <row r="2045" spans="5:5" x14ac:dyDescent="0.2">
      <c r="E2045" s="26"/>
    </row>
    <row r="2046" spans="5:5" x14ac:dyDescent="0.2">
      <c r="E2046" s="26"/>
    </row>
    <row r="2047" spans="5:5" x14ac:dyDescent="0.2">
      <c r="E2047" s="26"/>
    </row>
    <row r="2048" spans="5:5" x14ac:dyDescent="0.2">
      <c r="E2048" s="26"/>
    </row>
    <row r="2049" spans="5:5" x14ac:dyDescent="0.2">
      <c r="E2049" s="26"/>
    </row>
    <row r="2050" spans="5:5" x14ac:dyDescent="0.2">
      <c r="E2050" s="26"/>
    </row>
    <row r="2051" spans="5:5" x14ac:dyDescent="0.2">
      <c r="E2051" s="26"/>
    </row>
    <row r="2052" spans="5:5" x14ac:dyDescent="0.2">
      <c r="E2052" s="26"/>
    </row>
    <row r="2053" spans="5:5" x14ac:dyDescent="0.2">
      <c r="E2053" s="26"/>
    </row>
    <row r="2054" spans="5:5" x14ac:dyDescent="0.2">
      <c r="E2054" s="26"/>
    </row>
    <row r="2055" spans="5:5" x14ac:dyDescent="0.2">
      <c r="E2055" s="26"/>
    </row>
    <row r="2056" spans="5:5" x14ac:dyDescent="0.2">
      <c r="E2056" s="26"/>
    </row>
    <row r="2057" spans="5:5" x14ac:dyDescent="0.2">
      <c r="E2057" s="26"/>
    </row>
    <row r="2058" spans="5:5" x14ac:dyDescent="0.2">
      <c r="E2058" s="26"/>
    </row>
    <row r="2059" spans="5:5" x14ac:dyDescent="0.2">
      <c r="E2059" s="26"/>
    </row>
    <row r="2060" spans="5:5" x14ac:dyDescent="0.2">
      <c r="E2060" s="26"/>
    </row>
    <row r="2061" spans="5:5" x14ac:dyDescent="0.2">
      <c r="E2061" s="26"/>
    </row>
    <row r="2062" spans="5:5" x14ac:dyDescent="0.2">
      <c r="E2062" s="26"/>
    </row>
    <row r="2063" spans="5:5" x14ac:dyDescent="0.2">
      <c r="E2063" s="26"/>
    </row>
    <row r="2064" spans="5:5" x14ac:dyDescent="0.2">
      <c r="E2064" s="26"/>
    </row>
    <row r="2065" spans="5:5" x14ac:dyDescent="0.2">
      <c r="E2065" s="26"/>
    </row>
    <row r="2066" spans="5:5" x14ac:dyDescent="0.2">
      <c r="E2066" s="26"/>
    </row>
    <row r="2067" spans="5:5" x14ac:dyDescent="0.2">
      <c r="E2067" s="26"/>
    </row>
    <row r="2068" spans="5:5" x14ac:dyDescent="0.2">
      <c r="E2068" s="26"/>
    </row>
    <row r="2069" spans="5:5" x14ac:dyDescent="0.2">
      <c r="E2069" s="26"/>
    </row>
    <row r="2070" spans="5:5" x14ac:dyDescent="0.2">
      <c r="E2070" s="26"/>
    </row>
    <row r="2071" spans="5:5" x14ac:dyDescent="0.2">
      <c r="E2071" s="26"/>
    </row>
    <row r="2072" spans="5:5" x14ac:dyDescent="0.2">
      <c r="E2072" s="26"/>
    </row>
    <row r="2073" spans="5:5" x14ac:dyDescent="0.2">
      <c r="E2073" s="26"/>
    </row>
    <row r="2074" spans="5:5" x14ac:dyDescent="0.2">
      <c r="E2074" s="26"/>
    </row>
    <row r="2075" spans="5:5" x14ac:dyDescent="0.2">
      <c r="E2075" s="26"/>
    </row>
    <row r="2076" spans="5:5" x14ac:dyDescent="0.2">
      <c r="E2076" s="26"/>
    </row>
    <row r="2077" spans="5:5" x14ac:dyDescent="0.2">
      <c r="E2077" s="26"/>
    </row>
    <row r="2078" spans="5:5" x14ac:dyDescent="0.2">
      <c r="E2078" s="26"/>
    </row>
    <row r="2079" spans="5:5" x14ac:dyDescent="0.2">
      <c r="E2079" s="26"/>
    </row>
    <row r="2080" spans="5:5" x14ac:dyDescent="0.2">
      <c r="E2080" s="26"/>
    </row>
    <row r="2081" spans="5:5" x14ac:dyDescent="0.2">
      <c r="E2081" s="26"/>
    </row>
    <row r="2082" spans="5:5" x14ac:dyDescent="0.2">
      <c r="E2082" s="26"/>
    </row>
    <row r="2083" spans="5:5" x14ac:dyDescent="0.2">
      <c r="E2083" s="26"/>
    </row>
    <row r="2084" spans="5:5" x14ac:dyDescent="0.2">
      <c r="E2084" s="26"/>
    </row>
    <row r="2085" spans="5:5" x14ac:dyDescent="0.2">
      <c r="E2085" s="26"/>
    </row>
    <row r="2086" spans="5:5" x14ac:dyDescent="0.2">
      <c r="E2086" s="26"/>
    </row>
    <row r="2087" spans="5:5" x14ac:dyDescent="0.2">
      <c r="E2087" s="26"/>
    </row>
    <row r="2088" spans="5:5" x14ac:dyDescent="0.2">
      <c r="E2088" s="26"/>
    </row>
    <row r="2089" spans="5:5" x14ac:dyDescent="0.2">
      <c r="E2089" s="26"/>
    </row>
    <row r="2090" spans="5:5" x14ac:dyDescent="0.2">
      <c r="E2090" s="26"/>
    </row>
    <row r="2091" spans="5:5" x14ac:dyDescent="0.2">
      <c r="E2091" s="26"/>
    </row>
    <row r="2092" spans="5:5" x14ac:dyDescent="0.2">
      <c r="E2092" s="26"/>
    </row>
    <row r="2093" spans="5:5" x14ac:dyDescent="0.2">
      <c r="E2093" s="26"/>
    </row>
    <row r="2094" spans="5:5" x14ac:dyDescent="0.2">
      <c r="E2094" s="26"/>
    </row>
    <row r="2095" spans="5:5" x14ac:dyDescent="0.2">
      <c r="E2095" s="26"/>
    </row>
    <row r="2096" spans="5:5" x14ac:dyDescent="0.2">
      <c r="E2096" s="26"/>
    </row>
    <row r="2097" spans="5:5" x14ac:dyDescent="0.2">
      <c r="E2097" s="26"/>
    </row>
    <row r="2098" spans="5:5" x14ac:dyDescent="0.2">
      <c r="E2098" s="26"/>
    </row>
    <row r="2099" spans="5:5" x14ac:dyDescent="0.2">
      <c r="E2099" s="26"/>
    </row>
    <row r="2100" spans="5:5" x14ac:dyDescent="0.2">
      <c r="E2100" s="26"/>
    </row>
    <row r="2101" spans="5:5" x14ac:dyDescent="0.2">
      <c r="E2101" s="26"/>
    </row>
    <row r="2102" spans="5:5" x14ac:dyDescent="0.2">
      <c r="E2102" s="26"/>
    </row>
    <row r="2103" spans="5:5" x14ac:dyDescent="0.2">
      <c r="E2103" s="26"/>
    </row>
    <row r="2104" spans="5:5" x14ac:dyDescent="0.2">
      <c r="E2104" s="26"/>
    </row>
    <row r="2105" spans="5:5" x14ac:dyDescent="0.2">
      <c r="E2105" s="26"/>
    </row>
    <row r="2106" spans="5:5" x14ac:dyDescent="0.2">
      <c r="E2106" s="26"/>
    </row>
    <row r="2107" spans="5:5" x14ac:dyDescent="0.2">
      <c r="E2107" s="26"/>
    </row>
    <row r="2108" spans="5:5" x14ac:dyDescent="0.2">
      <c r="E2108" s="26"/>
    </row>
    <row r="2109" spans="5:5" x14ac:dyDescent="0.2">
      <c r="E2109" s="26"/>
    </row>
    <row r="2110" spans="5:5" x14ac:dyDescent="0.2">
      <c r="E2110" s="26"/>
    </row>
    <row r="2111" spans="5:5" x14ac:dyDescent="0.2">
      <c r="E2111" s="26"/>
    </row>
    <row r="2112" spans="5:5" x14ac:dyDescent="0.2">
      <c r="E2112" s="26"/>
    </row>
    <row r="2113" spans="5:5" x14ac:dyDescent="0.2">
      <c r="E2113" s="26"/>
    </row>
    <row r="2114" spans="5:5" x14ac:dyDescent="0.2">
      <c r="E2114" s="26"/>
    </row>
    <row r="2115" spans="5:5" x14ac:dyDescent="0.2">
      <c r="E2115" s="26"/>
    </row>
    <row r="2116" spans="5:5" x14ac:dyDescent="0.2">
      <c r="E2116" s="26"/>
    </row>
    <row r="2117" spans="5:5" x14ac:dyDescent="0.2">
      <c r="E2117" s="26"/>
    </row>
    <row r="2118" spans="5:5" x14ac:dyDescent="0.2">
      <c r="E2118" s="26"/>
    </row>
    <row r="2119" spans="5:5" x14ac:dyDescent="0.2">
      <c r="E2119" s="26"/>
    </row>
    <row r="2120" spans="5:5" x14ac:dyDescent="0.2">
      <c r="E2120" s="26"/>
    </row>
    <row r="2121" spans="5:5" x14ac:dyDescent="0.2">
      <c r="E2121" s="26"/>
    </row>
    <row r="2122" spans="5:5" x14ac:dyDescent="0.2">
      <c r="E2122" s="26"/>
    </row>
    <row r="2123" spans="5:5" x14ac:dyDescent="0.2">
      <c r="E2123" s="26"/>
    </row>
    <row r="2124" spans="5:5" x14ac:dyDescent="0.2">
      <c r="E2124" s="26"/>
    </row>
    <row r="2125" spans="5:5" x14ac:dyDescent="0.2">
      <c r="E2125" s="26"/>
    </row>
    <row r="2126" spans="5:5" x14ac:dyDescent="0.2">
      <c r="E2126" s="26"/>
    </row>
    <row r="2127" spans="5:5" x14ac:dyDescent="0.2">
      <c r="E2127" s="26"/>
    </row>
    <row r="2128" spans="5:5" x14ac:dyDescent="0.2">
      <c r="E2128" s="26"/>
    </row>
    <row r="2129" spans="5:5" x14ac:dyDescent="0.2">
      <c r="E2129" s="26"/>
    </row>
    <row r="2130" spans="5:5" x14ac:dyDescent="0.2">
      <c r="E2130" s="26"/>
    </row>
    <row r="2131" spans="5:5" x14ac:dyDescent="0.2">
      <c r="E2131" s="26"/>
    </row>
    <row r="2132" spans="5:5" x14ac:dyDescent="0.2">
      <c r="E2132" s="26"/>
    </row>
    <row r="2133" spans="5:5" x14ac:dyDescent="0.2">
      <c r="E2133" s="26"/>
    </row>
    <row r="2134" spans="5:5" x14ac:dyDescent="0.2">
      <c r="E2134" s="26"/>
    </row>
    <row r="2135" spans="5:5" x14ac:dyDescent="0.2">
      <c r="E2135" s="26"/>
    </row>
    <row r="2136" spans="5:5" x14ac:dyDescent="0.2">
      <c r="E2136" s="26"/>
    </row>
    <row r="2137" spans="5:5" x14ac:dyDescent="0.2">
      <c r="E2137" s="26"/>
    </row>
    <row r="2138" spans="5:5" x14ac:dyDescent="0.2">
      <c r="E2138" s="26"/>
    </row>
    <row r="2139" spans="5:5" x14ac:dyDescent="0.2">
      <c r="E2139" s="26"/>
    </row>
    <row r="2140" spans="5:5" x14ac:dyDescent="0.2">
      <c r="E2140" s="26"/>
    </row>
    <row r="2141" spans="5:5" x14ac:dyDescent="0.2">
      <c r="E2141" s="26"/>
    </row>
    <row r="2142" spans="5:5" x14ac:dyDescent="0.2">
      <c r="E2142" s="26"/>
    </row>
    <row r="2143" spans="5:5" x14ac:dyDescent="0.2">
      <c r="E2143" s="26"/>
    </row>
    <row r="2144" spans="5:5" x14ac:dyDescent="0.2">
      <c r="E2144" s="26"/>
    </row>
    <row r="2145" spans="5:5" x14ac:dyDescent="0.2">
      <c r="E2145" s="26"/>
    </row>
    <row r="2146" spans="5:5" x14ac:dyDescent="0.2">
      <c r="E2146" s="26"/>
    </row>
    <row r="2147" spans="5:5" x14ac:dyDescent="0.2">
      <c r="E2147" s="26"/>
    </row>
    <row r="2148" spans="5:5" x14ac:dyDescent="0.2">
      <c r="E2148" s="26"/>
    </row>
    <row r="2149" spans="5:5" x14ac:dyDescent="0.2">
      <c r="E2149" s="26"/>
    </row>
    <row r="2150" spans="5:5" x14ac:dyDescent="0.2">
      <c r="E2150" s="26"/>
    </row>
    <row r="2151" spans="5:5" x14ac:dyDescent="0.2">
      <c r="E2151" s="26"/>
    </row>
    <row r="2152" spans="5:5" x14ac:dyDescent="0.2">
      <c r="E2152" s="26"/>
    </row>
    <row r="2153" spans="5:5" x14ac:dyDescent="0.2">
      <c r="E2153" s="26"/>
    </row>
    <row r="2154" spans="5:5" x14ac:dyDescent="0.2">
      <c r="E2154" s="26"/>
    </row>
    <row r="2155" spans="5:5" x14ac:dyDescent="0.2">
      <c r="E2155" s="26"/>
    </row>
    <row r="2156" spans="5:5" x14ac:dyDescent="0.2">
      <c r="E2156" s="26"/>
    </row>
    <row r="2157" spans="5:5" x14ac:dyDescent="0.2">
      <c r="E2157" s="26"/>
    </row>
    <row r="2158" spans="5:5" x14ac:dyDescent="0.2">
      <c r="E2158" s="26"/>
    </row>
    <row r="2159" spans="5:5" x14ac:dyDescent="0.2">
      <c r="E2159" s="26"/>
    </row>
    <row r="2160" spans="5:5" x14ac:dyDescent="0.2">
      <c r="E2160" s="26"/>
    </row>
    <row r="2161" spans="5:5" x14ac:dyDescent="0.2">
      <c r="E2161" s="26"/>
    </row>
    <row r="2162" spans="5:5" x14ac:dyDescent="0.2">
      <c r="E2162" s="26"/>
    </row>
    <row r="2163" spans="5:5" x14ac:dyDescent="0.2">
      <c r="E2163" s="26"/>
    </row>
    <row r="2164" spans="5:5" x14ac:dyDescent="0.2">
      <c r="E2164" s="26"/>
    </row>
    <row r="2165" spans="5:5" x14ac:dyDescent="0.2">
      <c r="E2165" s="26"/>
    </row>
    <row r="2166" spans="5:5" x14ac:dyDescent="0.2">
      <c r="E2166" s="26"/>
    </row>
    <row r="2167" spans="5:5" x14ac:dyDescent="0.2">
      <c r="E2167" s="26"/>
    </row>
    <row r="2168" spans="5:5" x14ac:dyDescent="0.2">
      <c r="E2168" s="26"/>
    </row>
    <row r="2169" spans="5:5" x14ac:dyDescent="0.2">
      <c r="E2169" s="26"/>
    </row>
    <row r="2170" spans="5:5" x14ac:dyDescent="0.2">
      <c r="E2170" s="26"/>
    </row>
    <row r="2171" spans="5:5" x14ac:dyDescent="0.2">
      <c r="E2171" s="26"/>
    </row>
    <row r="2172" spans="5:5" x14ac:dyDescent="0.2">
      <c r="E2172" s="26"/>
    </row>
    <row r="2173" spans="5:5" x14ac:dyDescent="0.2">
      <c r="E2173" s="26"/>
    </row>
    <row r="2174" spans="5:5" x14ac:dyDescent="0.2">
      <c r="E2174" s="26"/>
    </row>
    <row r="2175" spans="5:5" x14ac:dyDescent="0.2">
      <c r="E2175" s="26"/>
    </row>
    <row r="2176" spans="5:5" x14ac:dyDescent="0.2">
      <c r="E2176" s="26"/>
    </row>
    <row r="2177" spans="5:5" x14ac:dyDescent="0.2">
      <c r="E2177" s="26"/>
    </row>
    <row r="2178" spans="5:5" x14ac:dyDescent="0.2">
      <c r="E2178" s="26"/>
    </row>
    <row r="2179" spans="5:5" x14ac:dyDescent="0.2">
      <c r="E2179" s="26"/>
    </row>
    <row r="2180" spans="5:5" x14ac:dyDescent="0.2">
      <c r="E2180" s="26"/>
    </row>
    <row r="2181" spans="5:5" x14ac:dyDescent="0.2">
      <c r="E2181" s="26"/>
    </row>
    <row r="2182" spans="5:5" x14ac:dyDescent="0.2">
      <c r="E2182" s="26"/>
    </row>
    <row r="2183" spans="5:5" x14ac:dyDescent="0.2">
      <c r="E2183" s="26"/>
    </row>
    <row r="2184" spans="5:5" x14ac:dyDescent="0.2">
      <c r="E2184" s="26"/>
    </row>
    <row r="2185" spans="5:5" x14ac:dyDescent="0.2">
      <c r="E2185" s="26"/>
    </row>
    <row r="2186" spans="5:5" x14ac:dyDescent="0.2">
      <c r="E2186" s="26"/>
    </row>
    <row r="2187" spans="5:5" x14ac:dyDescent="0.2">
      <c r="E2187" s="26"/>
    </row>
    <row r="2188" spans="5:5" x14ac:dyDescent="0.2">
      <c r="E2188" s="26"/>
    </row>
    <row r="2189" spans="5:5" x14ac:dyDescent="0.2">
      <c r="E2189" s="26"/>
    </row>
    <row r="2190" spans="5:5" x14ac:dyDescent="0.2">
      <c r="E2190" s="26"/>
    </row>
    <row r="2191" spans="5:5" x14ac:dyDescent="0.2">
      <c r="E2191" s="26"/>
    </row>
    <row r="2192" spans="5:5" x14ac:dyDescent="0.2">
      <c r="E2192" s="26"/>
    </row>
    <row r="2193" spans="5:5" x14ac:dyDescent="0.2">
      <c r="E2193" s="26"/>
    </row>
    <row r="2194" spans="5:5" x14ac:dyDescent="0.2">
      <c r="E2194" s="26"/>
    </row>
    <row r="2195" spans="5:5" x14ac:dyDescent="0.2">
      <c r="E2195" s="26"/>
    </row>
    <row r="2196" spans="5:5" x14ac:dyDescent="0.2">
      <c r="E2196" s="26"/>
    </row>
    <row r="2197" spans="5:5" x14ac:dyDescent="0.2">
      <c r="E2197" s="26"/>
    </row>
    <row r="2198" spans="5:5" x14ac:dyDescent="0.2">
      <c r="E2198" s="26"/>
    </row>
    <row r="2199" spans="5:5" x14ac:dyDescent="0.2">
      <c r="E2199" s="26"/>
    </row>
    <row r="2200" spans="5:5" x14ac:dyDescent="0.2">
      <c r="E2200" s="26"/>
    </row>
    <row r="2201" spans="5:5" x14ac:dyDescent="0.2">
      <c r="E2201" s="26"/>
    </row>
    <row r="2202" spans="5:5" x14ac:dyDescent="0.2">
      <c r="E2202" s="26"/>
    </row>
    <row r="2203" spans="5:5" x14ac:dyDescent="0.2">
      <c r="E2203" s="26"/>
    </row>
    <row r="2204" spans="5:5" x14ac:dyDescent="0.2">
      <c r="E2204" s="26"/>
    </row>
    <row r="2205" spans="5:5" x14ac:dyDescent="0.2">
      <c r="E2205" s="26"/>
    </row>
    <row r="2206" spans="5:5" x14ac:dyDescent="0.2">
      <c r="E2206" s="26"/>
    </row>
    <row r="2207" spans="5:5" x14ac:dyDescent="0.2">
      <c r="E2207" s="26"/>
    </row>
    <row r="2208" spans="5:5" x14ac:dyDescent="0.2">
      <c r="E2208" s="26"/>
    </row>
    <row r="2209" spans="5:5" x14ac:dyDescent="0.2">
      <c r="E2209" s="26"/>
    </row>
    <row r="2210" spans="5:5" x14ac:dyDescent="0.2">
      <c r="E2210" s="26"/>
    </row>
    <row r="2211" spans="5:5" x14ac:dyDescent="0.2">
      <c r="E2211" s="26"/>
    </row>
    <row r="2212" spans="5:5" x14ac:dyDescent="0.2">
      <c r="E2212" s="26"/>
    </row>
    <row r="2213" spans="5:5" x14ac:dyDescent="0.2">
      <c r="E2213" s="26"/>
    </row>
    <row r="2214" spans="5:5" x14ac:dyDescent="0.2">
      <c r="E2214" s="26"/>
    </row>
    <row r="2215" spans="5:5" x14ac:dyDescent="0.2">
      <c r="E2215" s="26"/>
    </row>
    <row r="2216" spans="5:5" x14ac:dyDescent="0.2">
      <c r="E2216" s="26"/>
    </row>
    <row r="2217" spans="5:5" x14ac:dyDescent="0.2">
      <c r="E2217" s="26"/>
    </row>
    <row r="2218" spans="5:5" x14ac:dyDescent="0.2">
      <c r="E2218" s="26"/>
    </row>
    <row r="2219" spans="5:5" x14ac:dyDescent="0.2">
      <c r="E2219" s="26"/>
    </row>
    <row r="2220" spans="5:5" x14ac:dyDescent="0.2">
      <c r="E2220" s="26"/>
    </row>
    <row r="2221" spans="5:5" x14ac:dyDescent="0.2">
      <c r="E2221" s="26"/>
    </row>
    <row r="2222" spans="5:5" x14ac:dyDescent="0.2">
      <c r="E2222" s="26"/>
    </row>
    <row r="2223" spans="5:5" x14ac:dyDescent="0.2">
      <c r="E2223" s="26"/>
    </row>
    <row r="2224" spans="5:5" x14ac:dyDescent="0.2">
      <c r="E2224" s="26"/>
    </row>
    <row r="2225" spans="5:5" x14ac:dyDescent="0.2">
      <c r="E2225" s="26"/>
    </row>
    <row r="2226" spans="5:5" x14ac:dyDescent="0.2">
      <c r="E2226" s="26"/>
    </row>
    <row r="2227" spans="5:5" x14ac:dyDescent="0.2">
      <c r="E2227" s="26"/>
    </row>
    <row r="2228" spans="5:5" x14ac:dyDescent="0.2">
      <c r="E2228" s="26"/>
    </row>
    <row r="2229" spans="5:5" x14ac:dyDescent="0.2">
      <c r="E2229" s="26"/>
    </row>
    <row r="2230" spans="5:5" x14ac:dyDescent="0.2">
      <c r="E2230" s="26"/>
    </row>
    <row r="2231" spans="5:5" x14ac:dyDescent="0.2">
      <c r="E2231" s="26"/>
    </row>
    <row r="2232" spans="5:5" x14ac:dyDescent="0.2">
      <c r="E2232" s="26"/>
    </row>
    <row r="2233" spans="5:5" x14ac:dyDescent="0.2">
      <c r="E2233" s="26"/>
    </row>
    <row r="2234" spans="5:5" x14ac:dyDescent="0.2">
      <c r="E2234" s="26"/>
    </row>
    <row r="2235" spans="5:5" x14ac:dyDescent="0.2">
      <c r="E2235" s="26"/>
    </row>
    <row r="2236" spans="5:5" x14ac:dyDescent="0.2">
      <c r="E2236" s="26"/>
    </row>
    <row r="2237" spans="5:5" x14ac:dyDescent="0.2">
      <c r="E2237" s="26"/>
    </row>
    <row r="2238" spans="5:5" x14ac:dyDescent="0.2">
      <c r="E2238" s="26"/>
    </row>
    <row r="2239" spans="5:5" x14ac:dyDescent="0.2">
      <c r="E2239" s="26"/>
    </row>
    <row r="2240" spans="5:5" x14ac:dyDescent="0.2">
      <c r="E2240" s="26"/>
    </row>
    <row r="2241" spans="5:5" x14ac:dyDescent="0.2">
      <c r="E2241" s="26"/>
    </row>
    <row r="2242" spans="5:5" x14ac:dyDescent="0.2">
      <c r="E2242" s="26"/>
    </row>
    <row r="2243" spans="5:5" x14ac:dyDescent="0.2">
      <c r="E2243" s="26"/>
    </row>
    <row r="2244" spans="5:5" x14ac:dyDescent="0.2">
      <c r="E2244" s="26"/>
    </row>
    <row r="2245" spans="5:5" x14ac:dyDescent="0.2">
      <c r="E2245" s="26"/>
    </row>
    <row r="2246" spans="5:5" x14ac:dyDescent="0.2">
      <c r="E2246" s="26"/>
    </row>
    <row r="2247" spans="5:5" x14ac:dyDescent="0.2">
      <c r="E2247" s="26"/>
    </row>
    <row r="2248" spans="5:5" x14ac:dyDescent="0.2">
      <c r="E2248" s="26"/>
    </row>
    <row r="2249" spans="5:5" x14ac:dyDescent="0.2">
      <c r="E2249" s="26"/>
    </row>
    <row r="2250" spans="5:5" x14ac:dyDescent="0.2">
      <c r="E2250" s="26"/>
    </row>
    <row r="2251" spans="5:5" x14ac:dyDescent="0.2">
      <c r="E2251" s="26"/>
    </row>
    <row r="2252" spans="5:5" x14ac:dyDescent="0.2">
      <c r="E2252" s="26"/>
    </row>
    <row r="2253" spans="5:5" x14ac:dyDescent="0.2">
      <c r="E2253" s="26"/>
    </row>
    <row r="2254" spans="5:5" x14ac:dyDescent="0.2">
      <c r="E2254" s="26"/>
    </row>
    <row r="2255" spans="5:5" x14ac:dyDescent="0.2">
      <c r="E2255" s="26"/>
    </row>
    <row r="2256" spans="5:5" x14ac:dyDescent="0.2">
      <c r="E2256" s="26"/>
    </row>
    <row r="2257" spans="5:5" x14ac:dyDescent="0.2">
      <c r="E2257" s="26"/>
    </row>
    <row r="2258" spans="5:5" x14ac:dyDescent="0.2">
      <c r="E2258" s="26"/>
    </row>
    <row r="2259" spans="5:5" x14ac:dyDescent="0.2">
      <c r="E2259" s="26"/>
    </row>
    <row r="2260" spans="5:5" x14ac:dyDescent="0.2">
      <c r="E2260" s="26"/>
    </row>
    <row r="2261" spans="5:5" x14ac:dyDescent="0.2">
      <c r="E2261" s="26"/>
    </row>
    <row r="2262" spans="5:5" x14ac:dyDescent="0.2">
      <c r="E2262" s="26"/>
    </row>
    <row r="2263" spans="5:5" x14ac:dyDescent="0.2">
      <c r="E2263" s="26"/>
    </row>
    <row r="2264" spans="5:5" x14ac:dyDescent="0.2">
      <c r="E2264" s="26"/>
    </row>
    <row r="2265" spans="5:5" x14ac:dyDescent="0.2">
      <c r="E2265" s="26"/>
    </row>
    <row r="2266" spans="5:5" x14ac:dyDescent="0.2">
      <c r="E2266" s="26"/>
    </row>
    <row r="2267" spans="5:5" x14ac:dyDescent="0.2">
      <c r="E2267" s="26"/>
    </row>
    <row r="2268" spans="5:5" x14ac:dyDescent="0.2">
      <c r="E2268" s="26"/>
    </row>
    <row r="2269" spans="5:5" x14ac:dyDescent="0.2">
      <c r="E2269" s="26"/>
    </row>
    <row r="2270" spans="5:5" x14ac:dyDescent="0.2">
      <c r="E2270" s="26"/>
    </row>
    <row r="2271" spans="5:5" x14ac:dyDescent="0.2">
      <c r="E2271" s="26"/>
    </row>
    <row r="2272" spans="5:5" x14ac:dyDescent="0.2">
      <c r="E2272" s="26"/>
    </row>
    <row r="2273" spans="5:5" x14ac:dyDescent="0.2">
      <c r="E2273" s="26"/>
    </row>
    <row r="2274" spans="5:5" x14ac:dyDescent="0.2">
      <c r="E2274" s="26"/>
    </row>
    <row r="2275" spans="5:5" x14ac:dyDescent="0.2">
      <c r="E2275" s="26"/>
    </row>
    <row r="2276" spans="5:5" x14ac:dyDescent="0.2">
      <c r="E2276" s="26"/>
    </row>
    <row r="2277" spans="5:5" x14ac:dyDescent="0.2">
      <c r="E2277" s="26"/>
    </row>
    <row r="2278" spans="5:5" x14ac:dyDescent="0.2">
      <c r="E2278" s="26"/>
    </row>
    <row r="2279" spans="5:5" x14ac:dyDescent="0.2">
      <c r="E2279" s="26"/>
    </row>
    <row r="2280" spans="5:5" x14ac:dyDescent="0.2">
      <c r="E2280" s="26"/>
    </row>
    <row r="2281" spans="5:5" x14ac:dyDescent="0.2">
      <c r="E2281" s="26"/>
    </row>
    <row r="2282" spans="5:5" x14ac:dyDescent="0.2">
      <c r="E2282" s="26"/>
    </row>
    <row r="2283" spans="5:5" x14ac:dyDescent="0.2">
      <c r="E2283" s="26"/>
    </row>
    <row r="2284" spans="5:5" x14ac:dyDescent="0.2">
      <c r="E2284" s="26"/>
    </row>
    <row r="2285" spans="5:5" x14ac:dyDescent="0.2">
      <c r="E2285" s="26"/>
    </row>
    <row r="2286" spans="5:5" x14ac:dyDescent="0.2">
      <c r="E2286" s="26"/>
    </row>
    <row r="2287" spans="5:5" x14ac:dyDescent="0.2">
      <c r="E2287" s="26"/>
    </row>
    <row r="2288" spans="5:5" x14ac:dyDescent="0.2">
      <c r="E2288" s="26"/>
    </row>
    <row r="2289" spans="5:5" x14ac:dyDescent="0.2">
      <c r="E2289" s="26"/>
    </row>
    <row r="2290" spans="5:5" x14ac:dyDescent="0.2">
      <c r="E2290" s="26"/>
    </row>
    <row r="2291" spans="5:5" x14ac:dyDescent="0.2">
      <c r="E2291" s="26"/>
    </row>
    <row r="2292" spans="5:5" x14ac:dyDescent="0.2">
      <c r="E2292" s="26"/>
    </row>
    <row r="2293" spans="5:5" x14ac:dyDescent="0.2">
      <c r="E2293" s="26"/>
    </row>
    <row r="2294" spans="5:5" x14ac:dyDescent="0.2">
      <c r="E2294" s="26"/>
    </row>
    <row r="2295" spans="5:5" x14ac:dyDescent="0.2">
      <c r="E2295" s="26"/>
    </row>
    <row r="2296" spans="5:5" x14ac:dyDescent="0.2">
      <c r="E2296" s="26"/>
    </row>
    <row r="2297" spans="5:5" x14ac:dyDescent="0.2">
      <c r="E2297" s="26"/>
    </row>
    <row r="2298" spans="5:5" x14ac:dyDescent="0.2">
      <c r="E2298" s="26"/>
    </row>
    <row r="2299" spans="5:5" x14ac:dyDescent="0.2">
      <c r="E2299" s="26"/>
    </row>
    <row r="2300" spans="5:5" x14ac:dyDescent="0.2">
      <c r="E2300" s="26"/>
    </row>
    <row r="2301" spans="5:5" x14ac:dyDescent="0.2">
      <c r="E2301" s="26"/>
    </row>
    <row r="2302" spans="5:5" x14ac:dyDescent="0.2">
      <c r="E2302" s="26"/>
    </row>
    <row r="2303" spans="5:5" x14ac:dyDescent="0.2">
      <c r="E2303" s="26"/>
    </row>
    <row r="2304" spans="5:5" x14ac:dyDescent="0.2">
      <c r="E2304" s="26"/>
    </row>
    <row r="2305" spans="5:5" x14ac:dyDescent="0.2">
      <c r="E2305" s="26"/>
    </row>
    <row r="2306" spans="5:5" x14ac:dyDescent="0.2">
      <c r="E2306" s="26"/>
    </row>
    <row r="2307" spans="5:5" x14ac:dyDescent="0.2">
      <c r="E2307" s="26"/>
    </row>
    <row r="2308" spans="5:5" x14ac:dyDescent="0.2">
      <c r="E2308" s="26"/>
    </row>
    <row r="2309" spans="5:5" x14ac:dyDescent="0.2">
      <c r="E2309" s="26"/>
    </row>
    <row r="2310" spans="5:5" x14ac:dyDescent="0.2">
      <c r="E2310" s="26"/>
    </row>
    <row r="2311" spans="5:5" x14ac:dyDescent="0.2">
      <c r="E2311" s="26"/>
    </row>
    <row r="2312" spans="5:5" x14ac:dyDescent="0.2">
      <c r="E2312" s="26"/>
    </row>
    <row r="2313" spans="5:5" x14ac:dyDescent="0.2">
      <c r="E2313" s="26"/>
    </row>
    <row r="2314" spans="5:5" x14ac:dyDescent="0.2">
      <c r="E2314" s="26"/>
    </row>
    <row r="2315" spans="5:5" x14ac:dyDescent="0.2">
      <c r="E2315" s="26"/>
    </row>
    <row r="2316" spans="5:5" x14ac:dyDescent="0.2">
      <c r="E2316" s="26"/>
    </row>
    <row r="2317" spans="5:5" x14ac:dyDescent="0.2">
      <c r="E2317" s="26"/>
    </row>
    <row r="2318" spans="5:5" x14ac:dyDescent="0.2">
      <c r="E2318" s="26"/>
    </row>
    <row r="2319" spans="5:5" x14ac:dyDescent="0.2">
      <c r="E2319" s="26"/>
    </row>
    <row r="2320" spans="5:5" x14ac:dyDescent="0.2">
      <c r="E2320" s="26"/>
    </row>
    <row r="2321" spans="5:5" x14ac:dyDescent="0.2">
      <c r="E2321" s="26"/>
    </row>
    <row r="2322" spans="5:5" x14ac:dyDescent="0.2">
      <c r="E2322" s="26"/>
    </row>
    <row r="2323" spans="5:5" x14ac:dyDescent="0.2">
      <c r="E2323" s="26"/>
    </row>
    <row r="2324" spans="5:5" x14ac:dyDescent="0.2">
      <c r="E2324" s="26"/>
    </row>
    <row r="2325" spans="5:5" x14ac:dyDescent="0.2">
      <c r="E2325" s="26"/>
    </row>
    <row r="2326" spans="5:5" x14ac:dyDescent="0.2">
      <c r="E2326" s="26"/>
    </row>
    <row r="2327" spans="5:5" x14ac:dyDescent="0.2">
      <c r="E2327" s="26"/>
    </row>
    <row r="2328" spans="5:5" x14ac:dyDescent="0.2">
      <c r="E2328" s="26"/>
    </row>
    <row r="2329" spans="5:5" x14ac:dyDescent="0.2">
      <c r="E2329" s="26"/>
    </row>
    <row r="2330" spans="5:5" x14ac:dyDescent="0.2">
      <c r="E2330" s="26"/>
    </row>
    <row r="2331" spans="5:5" x14ac:dyDescent="0.2">
      <c r="E2331" s="26"/>
    </row>
    <row r="2332" spans="5:5" x14ac:dyDescent="0.2">
      <c r="E2332" s="26"/>
    </row>
    <row r="2333" spans="5:5" x14ac:dyDescent="0.2">
      <c r="E2333" s="26"/>
    </row>
    <row r="2334" spans="5:5" x14ac:dyDescent="0.2">
      <c r="E2334" s="26"/>
    </row>
    <row r="2335" spans="5:5" x14ac:dyDescent="0.2">
      <c r="E2335" s="26"/>
    </row>
    <row r="2336" spans="5:5" x14ac:dyDescent="0.2">
      <c r="E2336" s="26"/>
    </row>
    <row r="2337" spans="5:5" x14ac:dyDescent="0.2">
      <c r="E2337" s="26"/>
    </row>
    <row r="2338" spans="5:5" x14ac:dyDescent="0.2">
      <c r="E2338" s="26"/>
    </row>
    <row r="2339" spans="5:5" x14ac:dyDescent="0.2">
      <c r="E2339" s="26"/>
    </row>
    <row r="2340" spans="5:5" x14ac:dyDescent="0.2">
      <c r="E2340" s="26"/>
    </row>
    <row r="2341" spans="5:5" x14ac:dyDescent="0.2">
      <c r="E2341" s="26"/>
    </row>
    <row r="2342" spans="5:5" x14ac:dyDescent="0.2">
      <c r="E2342" s="26"/>
    </row>
    <row r="2343" spans="5:5" x14ac:dyDescent="0.2">
      <c r="E2343" s="26"/>
    </row>
    <row r="2344" spans="5:5" x14ac:dyDescent="0.2">
      <c r="E2344" s="26"/>
    </row>
    <row r="2345" spans="5:5" x14ac:dyDescent="0.2">
      <c r="E2345" s="26"/>
    </row>
    <row r="2346" spans="5:5" x14ac:dyDescent="0.2">
      <c r="E2346" s="26"/>
    </row>
    <row r="2347" spans="5:5" x14ac:dyDescent="0.2">
      <c r="E2347" s="26"/>
    </row>
    <row r="2348" spans="5:5" x14ac:dyDescent="0.2">
      <c r="E2348" s="26"/>
    </row>
    <row r="2349" spans="5:5" x14ac:dyDescent="0.2">
      <c r="E2349" s="26"/>
    </row>
    <row r="2350" spans="5:5" x14ac:dyDescent="0.2">
      <c r="E2350" s="26"/>
    </row>
    <row r="2351" spans="5:5" x14ac:dyDescent="0.2">
      <c r="E2351" s="26"/>
    </row>
    <row r="2352" spans="5:5" x14ac:dyDescent="0.2">
      <c r="E2352" s="26"/>
    </row>
    <row r="2353" spans="5:5" x14ac:dyDescent="0.2">
      <c r="E2353" s="26"/>
    </row>
    <row r="2354" spans="5:5" x14ac:dyDescent="0.2">
      <c r="E2354" s="26"/>
    </row>
    <row r="2355" spans="5:5" x14ac:dyDescent="0.2">
      <c r="E2355" s="26"/>
    </row>
    <row r="2356" spans="5:5" x14ac:dyDescent="0.2">
      <c r="E2356" s="26"/>
    </row>
    <row r="2357" spans="5:5" x14ac:dyDescent="0.2">
      <c r="E2357" s="26"/>
    </row>
    <row r="2358" spans="5:5" x14ac:dyDescent="0.2">
      <c r="E2358" s="26"/>
    </row>
    <row r="2359" spans="5:5" x14ac:dyDescent="0.2">
      <c r="E2359" s="26"/>
    </row>
    <row r="2360" spans="5:5" x14ac:dyDescent="0.2">
      <c r="E2360" s="26"/>
    </row>
    <row r="2361" spans="5:5" x14ac:dyDescent="0.2">
      <c r="E2361" s="26"/>
    </row>
    <row r="2362" spans="5:5" x14ac:dyDescent="0.2">
      <c r="E2362" s="26"/>
    </row>
    <row r="2363" spans="5:5" x14ac:dyDescent="0.2">
      <c r="E2363" s="26"/>
    </row>
    <row r="2364" spans="5:5" x14ac:dyDescent="0.2">
      <c r="E2364" s="26"/>
    </row>
    <row r="2365" spans="5:5" x14ac:dyDescent="0.2">
      <c r="E2365" s="26"/>
    </row>
    <row r="2366" spans="5:5" x14ac:dyDescent="0.2">
      <c r="E2366" s="26"/>
    </row>
    <row r="2367" spans="5:5" x14ac:dyDescent="0.2">
      <c r="E2367" s="26"/>
    </row>
    <row r="2368" spans="5:5" x14ac:dyDescent="0.2">
      <c r="E2368" s="26"/>
    </row>
    <row r="2369" spans="5:5" x14ac:dyDescent="0.2">
      <c r="E2369" s="26"/>
    </row>
    <row r="2370" spans="5:5" x14ac:dyDescent="0.2">
      <c r="E2370" s="26"/>
    </row>
    <row r="2371" spans="5:5" x14ac:dyDescent="0.2">
      <c r="E2371" s="26"/>
    </row>
    <row r="2372" spans="5:5" x14ac:dyDescent="0.2">
      <c r="E2372" s="26"/>
    </row>
    <row r="2373" spans="5:5" x14ac:dyDescent="0.2">
      <c r="E2373" s="26"/>
    </row>
    <row r="2374" spans="5:5" x14ac:dyDescent="0.2">
      <c r="E2374" s="26"/>
    </row>
    <row r="2375" spans="5:5" x14ac:dyDescent="0.2">
      <c r="E2375" s="26"/>
    </row>
    <row r="2376" spans="5:5" x14ac:dyDescent="0.2">
      <c r="E2376" s="26"/>
    </row>
    <row r="2377" spans="5:5" x14ac:dyDescent="0.2">
      <c r="E2377" s="26"/>
    </row>
    <row r="2378" spans="5:5" x14ac:dyDescent="0.2">
      <c r="E2378" s="26"/>
    </row>
    <row r="2379" spans="5:5" x14ac:dyDescent="0.2">
      <c r="E2379" s="26"/>
    </row>
    <row r="2380" spans="5:5" x14ac:dyDescent="0.2">
      <c r="E2380" s="26"/>
    </row>
    <row r="2381" spans="5:5" x14ac:dyDescent="0.2">
      <c r="E2381" s="26"/>
    </row>
    <row r="2382" spans="5:5" x14ac:dyDescent="0.2">
      <c r="E2382" s="26"/>
    </row>
    <row r="2383" spans="5:5" x14ac:dyDescent="0.2">
      <c r="E2383" s="26"/>
    </row>
    <row r="2384" spans="5:5" x14ac:dyDescent="0.2">
      <c r="E2384" s="26"/>
    </row>
    <row r="2385" spans="5:5" x14ac:dyDescent="0.2">
      <c r="E2385" s="26"/>
    </row>
    <row r="2386" spans="5:5" x14ac:dyDescent="0.2">
      <c r="E2386" s="26"/>
    </row>
    <row r="2387" spans="5:5" x14ac:dyDescent="0.2">
      <c r="E2387" s="26"/>
    </row>
    <row r="2388" spans="5:5" x14ac:dyDescent="0.2">
      <c r="E2388" s="26"/>
    </row>
    <row r="2389" spans="5:5" x14ac:dyDescent="0.2">
      <c r="E2389" s="26"/>
    </row>
    <row r="2390" spans="5:5" x14ac:dyDescent="0.2">
      <c r="E2390" s="26"/>
    </row>
    <row r="2391" spans="5:5" x14ac:dyDescent="0.2">
      <c r="E2391" s="26"/>
    </row>
    <row r="2392" spans="5:5" x14ac:dyDescent="0.2">
      <c r="E2392" s="26"/>
    </row>
    <row r="2393" spans="5:5" x14ac:dyDescent="0.2">
      <c r="E2393" s="26"/>
    </row>
    <row r="2394" spans="5:5" x14ac:dyDescent="0.2">
      <c r="E2394" s="26"/>
    </row>
    <row r="2395" spans="5:5" x14ac:dyDescent="0.2">
      <c r="E2395" s="26"/>
    </row>
    <row r="2396" spans="5:5" x14ac:dyDescent="0.2">
      <c r="E2396" s="26"/>
    </row>
    <row r="2397" spans="5:5" x14ac:dyDescent="0.2">
      <c r="E2397" s="26"/>
    </row>
    <row r="2398" spans="5:5" x14ac:dyDescent="0.2">
      <c r="E2398" s="26"/>
    </row>
    <row r="2399" spans="5:5" x14ac:dyDescent="0.2">
      <c r="E2399" s="26"/>
    </row>
    <row r="2400" spans="5:5" x14ac:dyDescent="0.2">
      <c r="E2400" s="26"/>
    </row>
    <row r="2401" spans="5:5" x14ac:dyDescent="0.2">
      <c r="E2401" s="26"/>
    </row>
    <row r="2402" spans="5:5" x14ac:dyDescent="0.2">
      <c r="E2402" s="26"/>
    </row>
    <row r="2403" spans="5:5" x14ac:dyDescent="0.2">
      <c r="E2403" s="26"/>
    </row>
    <row r="2404" spans="5:5" x14ac:dyDescent="0.2">
      <c r="E2404" s="26"/>
    </row>
    <row r="2405" spans="5:5" x14ac:dyDescent="0.2">
      <c r="E2405" s="26"/>
    </row>
    <row r="2406" spans="5:5" x14ac:dyDescent="0.2">
      <c r="E2406" s="26"/>
    </row>
    <row r="2407" spans="5:5" x14ac:dyDescent="0.2">
      <c r="E2407" s="26"/>
    </row>
    <row r="2408" spans="5:5" x14ac:dyDescent="0.2">
      <c r="E2408" s="26"/>
    </row>
    <row r="2409" spans="5:5" x14ac:dyDescent="0.2">
      <c r="E2409" s="26"/>
    </row>
    <row r="2410" spans="5:5" x14ac:dyDescent="0.2">
      <c r="E2410" s="26"/>
    </row>
    <row r="2411" spans="5:5" x14ac:dyDescent="0.2">
      <c r="E2411" s="26"/>
    </row>
    <row r="2412" spans="5:5" x14ac:dyDescent="0.2">
      <c r="E2412" s="26"/>
    </row>
    <row r="2413" spans="5:5" x14ac:dyDescent="0.2">
      <c r="E2413" s="26"/>
    </row>
    <row r="2414" spans="5:5" x14ac:dyDescent="0.2">
      <c r="E2414" s="26"/>
    </row>
    <row r="2415" spans="5:5" x14ac:dyDescent="0.2">
      <c r="E2415" s="26"/>
    </row>
    <row r="2416" spans="5:5" x14ac:dyDescent="0.2">
      <c r="E2416" s="26"/>
    </row>
    <row r="2417" spans="5:5" x14ac:dyDescent="0.2">
      <c r="E2417" s="26"/>
    </row>
    <row r="2418" spans="5:5" x14ac:dyDescent="0.2">
      <c r="E2418" s="26"/>
    </row>
    <row r="2419" spans="5:5" x14ac:dyDescent="0.2">
      <c r="E2419" s="26"/>
    </row>
    <row r="2420" spans="5:5" x14ac:dyDescent="0.2">
      <c r="E2420" s="26"/>
    </row>
    <row r="2421" spans="5:5" x14ac:dyDescent="0.2">
      <c r="E2421" s="26"/>
    </row>
    <row r="2422" spans="5:5" x14ac:dyDescent="0.2">
      <c r="E2422" s="26"/>
    </row>
    <row r="2423" spans="5:5" x14ac:dyDescent="0.2">
      <c r="E2423" s="26"/>
    </row>
    <row r="2424" spans="5:5" x14ac:dyDescent="0.2">
      <c r="E2424" s="26"/>
    </row>
    <row r="2425" spans="5:5" x14ac:dyDescent="0.2">
      <c r="E2425" s="26"/>
    </row>
    <row r="2426" spans="5:5" x14ac:dyDescent="0.2">
      <c r="E2426" s="26"/>
    </row>
    <row r="2427" spans="5:5" x14ac:dyDescent="0.2">
      <c r="E2427" s="26"/>
    </row>
    <row r="2428" spans="5:5" x14ac:dyDescent="0.2">
      <c r="E2428" s="26"/>
    </row>
    <row r="2429" spans="5:5" x14ac:dyDescent="0.2">
      <c r="E2429" s="26"/>
    </row>
    <row r="2430" spans="5:5" x14ac:dyDescent="0.2">
      <c r="E2430" s="26"/>
    </row>
    <row r="2431" spans="5:5" x14ac:dyDescent="0.2">
      <c r="E2431" s="26"/>
    </row>
    <row r="2432" spans="5:5" x14ac:dyDescent="0.2">
      <c r="E2432" s="26"/>
    </row>
    <row r="2433" spans="5:5" x14ac:dyDescent="0.2">
      <c r="E2433" s="26"/>
    </row>
    <row r="2434" spans="5:5" x14ac:dyDescent="0.2">
      <c r="E2434" s="26"/>
    </row>
    <row r="2435" spans="5:5" x14ac:dyDescent="0.2">
      <c r="E2435" s="26"/>
    </row>
    <row r="2436" spans="5:5" x14ac:dyDescent="0.2">
      <c r="E2436" s="26"/>
    </row>
    <row r="2437" spans="5:5" x14ac:dyDescent="0.2">
      <c r="E2437" s="26"/>
    </row>
    <row r="2438" spans="5:5" x14ac:dyDescent="0.2">
      <c r="E2438" s="26"/>
    </row>
    <row r="2439" spans="5:5" x14ac:dyDescent="0.2">
      <c r="E2439" s="26"/>
    </row>
    <row r="2440" spans="5:5" x14ac:dyDescent="0.2">
      <c r="E2440" s="26"/>
    </row>
    <row r="2441" spans="5:5" x14ac:dyDescent="0.2">
      <c r="E2441" s="26"/>
    </row>
    <row r="2442" spans="5:5" x14ac:dyDescent="0.2">
      <c r="E2442" s="26"/>
    </row>
    <row r="2443" spans="5:5" x14ac:dyDescent="0.2">
      <c r="E2443" s="26"/>
    </row>
    <row r="2444" spans="5:5" x14ac:dyDescent="0.2">
      <c r="E2444" s="26"/>
    </row>
    <row r="2445" spans="5:5" x14ac:dyDescent="0.2">
      <c r="E2445" s="26"/>
    </row>
    <row r="2446" spans="5:5" x14ac:dyDescent="0.2">
      <c r="E2446" s="26"/>
    </row>
    <row r="2447" spans="5:5" x14ac:dyDescent="0.2">
      <c r="E2447" s="26"/>
    </row>
    <row r="2448" spans="5:5" x14ac:dyDescent="0.2">
      <c r="E2448" s="26"/>
    </row>
    <row r="2449" spans="5:5" x14ac:dyDescent="0.2">
      <c r="E2449" s="26"/>
    </row>
    <row r="2450" spans="5:5" x14ac:dyDescent="0.2">
      <c r="E2450" s="26"/>
    </row>
    <row r="2451" spans="5:5" x14ac:dyDescent="0.2">
      <c r="E2451" s="26"/>
    </row>
    <row r="2452" spans="5:5" x14ac:dyDescent="0.2">
      <c r="E2452" s="26"/>
    </row>
    <row r="2453" spans="5:5" x14ac:dyDescent="0.2">
      <c r="E2453" s="26"/>
    </row>
    <row r="2454" spans="5:5" x14ac:dyDescent="0.2">
      <c r="E2454" s="26"/>
    </row>
    <row r="2455" spans="5:5" x14ac:dyDescent="0.2">
      <c r="E2455" s="26"/>
    </row>
    <row r="2456" spans="5:5" x14ac:dyDescent="0.2">
      <c r="E2456" s="26"/>
    </row>
    <row r="2457" spans="5:5" x14ac:dyDescent="0.2">
      <c r="E2457" s="26"/>
    </row>
    <row r="2458" spans="5:5" x14ac:dyDescent="0.2">
      <c r="E2458" s="26"/>
    </row>
    <row r="2459" spans="5:5" x14ac:dyDescent="0.2">
      <c r="E2459" s="26"/>
    </row>
    <row r="2460" spans="5:5" x14ac:dyDescent="0.2">
      <c r="E2460" s="26"/>
    </row>
    <row r="2461" spans="5:5" x14ac:dyDescent="0.2">
      <c r="E2461" s="26"/>
    </row>
    <row r="2462" spans="5:5" x14ac:dyDescent="0.2">
      <c r="E2462" s="26"/>
    </row>
    <row r="2463" spans="5:5" x14ac:dyDescent="0.2">
      <c r="E2463" s="26"/>
    </row>
    <row r="2464" spans="5:5" x14ac:dyDescent="0.2">
      <c r="E2464" s="26"/>
    </row>
    <row r="2465" spans="5:5" x14ac:dyDescent="0.2">
      <c r="E2465" s="26"/>
    </row>
    <row r="2466" spans="5:5" x14ac:dyDescent="0.2">
      <c r="E2466" s="26"/>
    </row>
    <row r="2467" spans="5:5" x14ac:dyDescent="0.2">
      <c r="E2467" s="26"/>
    </row>
    <row r="2468" spans="5:5" x14ac:dyDescent="0.2">
      <c r="E2468" s="26"/>
    </row>
    <row r="2469" spans="5:5" x14ac:dyDescent="0.2">
      <c r="E2469" s="26"/>
    </row>
    <row r="2470" spans="5:5" x14ac:dyDescent="0.2">
      <c r="E2470" s="26"/>
    </row>
    <row r="2471" spans="5:5" x14ac:dyDescent="0.2">
      <c r="E2471" s="26"/>
    </row>
    <row r="2472" spans="5:5" x14ac:dyDescent="0.2">
      <c r="E2472" s="26"/>
    </row>
    <row r="2473" spans="5:5" x14ac:dyDescent="0.2">
      <c r="E2473" s="26"/>
    </row>
    <row r="2474" spans="5:5" x14ac:dyDescent="0.2">
      <c r="E2474" s="26"/>
    </row>
    <row r="2475" spans="5:5" x14ac:dyDescent="0.2">
      <c r="E2475" s="26"/>
    </row>
    <row r="2476" spans="5:5" x14ac:dyDescent="0.2">
      <c r="E2476" s="26"/>
    </row>
    <row r="2477" spans="5:5" x14ac:dyDescent="0.2">
      <c r="E2477" s="26"/>
    </row>
    <row r="2478" spans="5:5" x14ac:dyDescent="0.2">
      <c r="E2478" s="26"/>
    </row>
    <row r="2479" spans="5:5" x14ac:dyDescent="0.2">
      <c r="E2479" s="26"/>
    </row>
    <row r="2480" spans="5:5" x14ac:dyDescent="0.2">
      <c r="E2480" s="26"/>
    </row>
    <row r="2481" spans="5:5" x14ac:dyDescent="0.2">
      <c r="E2481" s="26"/>
    </row>
    <row r="2482" spans="5:5" x14ac:dyDescent="0.2">
      <c r="E2482" s="26"/>
    </row>
    <row r="2483" spans="5:5" x14ac:dyDescent="0.2">
      <c r="E2483" s="26"/>
    </row>
    <row r="2484" spans="5:5" x14ac:dyDescent="0.2">
      <c r="E2484" s="26"/>
    </row>
    <row r="2485" spans="5:5" x14ac:dyDescent="0.2">
      <c r="E2485" s="26"/>
    </row>
    <row r="2486" spans="5:5" x14ac:dyDescent="0.2">
      <c r="E2486" s="26"/>
    </row>
    <row r="2487" spans="5:5" x14ac:dyDescent="0.2">
      <c r="E2487" s="26"/>
    </row>
    <row r="2488" spans="5:5" x14ac:dyDescent="0.2">
      <c r="E2488" s="26"/>
    </row>
    <row r="2489" spans="5:5" x14ac:dyDescent="0.2">
      <c r="E2489" s="26"/>
    </row>
    <row r="2490" spans="5:5" x14ac:dyDescent="0.2">
      <c r="E2490" s="26"/>
    </row>
    <row r="2491" spans="5:5" x14ac:dyDescent="0.2">
      <c r="E2491" s="26"/>
    </row>
    <row r="2492" spans="5:5" x14ac:dyDescent="0.2">
      <c r="E2492" s="26"/>
    </row>
    <row r="2493" spans="5:5" x14ac:dyDescent="0.2">
      <c r="E2493" s="26"/>
    </row>
    <row r="2494" spans="5:5" x14ac:dyDescent="0.2">
      <c r="E2494" s="26"/>
    </row>
    <row r="2495" spans="5:5" x14ac:dyDescent="0.2">
      <c r="E2495" s="26"/>
    </row>
    <row r="2496" spans="5:5" x14ac:dyDescent="0.2">
      <c r="E2496" s="26"/>
    </row>
    <row r="2497" spans="5:5" x14ac:dyDescent="0.2">
      <c r="E2497" s="26"/>
    </row>
    <row r="2498" spans="5:5" x14ac:dyDescent="0.2">
      <c r="E2498" s="26"/>
    </row>
    <row r="2499" spans="5:5" x14ac:dyDescent="0.2">
      <c r="E2499" s="26"/>
    </row>
    <row r="2500" spans="5:5" x14ac:dyDescent="0.2">
      <c r="E2500" s="26"/>
    </row>
    <row r="2501" spans="5:5" x14ac:dyDescent="0.2">
      <c r="E2501" s="26"/>
    </row>
    <row r="2502" spans="5:5" x14ac:dyDescent="0.2">
      <c r="E2502" s="26"/>
    </row>
    <row r="2503" spans="5:5" x14ac:dyDescent="0.2">
      <c r="E2503" s="26"/>
    </row>
    <row r="2504" spans="5:5" x14ac:dyDescent="0.2">
      <c r="E2504" s="26"/>
    </row>
    <row r="2505" spans="5:5" x14ac:dyDescent="0.2">
      <c r="E2505" s="26"/>
    </row>
    <row r="2506" spans="5:5" x14ac:dyDescent="0.2">
      <c r="E2506" s="26"/>
    </row>
    <row r="2507" spans="5:5" x14ac:dyDescent="0.2">
      <c r="E2507" s="26"/>
    </row>
    <row r="2508" spans="5:5" x14ac:dyDescent="0.2">
      <c r="E2508" s="26"/>
    </row>
    <row r="2509" spans="5:5" x14ac:dyDescent="0.2">
      <c r="E2509" s="26"/>
    </row>
    <row r="2510" spans="5:5" x14ac:dyDescent="0.2">
      <c r="E2510" s="26"/>
    </row>
    <row r="2511" spans="5:5" x14ac:dyDescent="0.2">
      <c r="E2511" s="26"/>
    </row>
    <row r="2512" spans="5:5" x14ac:dyDescent="0.2">
      <c r="E2512" s="26"/>
    </row>
    <row r="2513" spans="5:5" x14ac:dyDescent="0.2">
      <c r="E2513" s="26"/>
    </row>
    <row r="2514" spans="5:5" x14ac:dyDescent="0.2">
      <c r="E2514" s="26"/>
    </row>
    <row r="2515" spans="5:5" x14ac:dyDescent="0.2">
      <c r="E2515" s="26"/>
    </row>
    <row r="2516" spans="5:5" x14ac:dyDescent="0.2">
      <c r="E2516" s="26"/>
    </row>
    <row r="2517" spans="5:5" x14ac:dyDescent="0.2">
      <c r="E2517" s="26"/>
    </row>
    <row r="2518" spans="5:5" x14ac:dyDescent="0.2">
      <c r="E2518" s="26"/>
    </row>
    <row r="2519" spans="5:5" x14ac:dyDescent="0.2">
      <c r="E2519" s="26"/>
    </row>
    <row r="2520" spans="5:5" x14ac:dyDescent="0.2">
      <c r="E2520" s="26"/>
    </row>
    <row r="2521" spans="5:5" x14ac:dyDescent="0.2">
      <c r="E2521" s="26"/>
    </row>
    <row r="2522" spans="5:5" x14ac:dyDescent="0.2">
      <c r="E2522" s="26"/>
    </row>
    <row r="2523" spans="5:5" x14ac:dyDescent="0.2">
      <c r="E2523" s="26"/>
    </row>
    <row r="2524" spans="5:5" x14ac:dyDescent="0.2">
      <c r="E2524" s="26"/>
    </row>
    <row r="2525" spans="5:5" x14ac:dyDescent="0.2">
      <c r="E2525" s="26"/>
    </row>
    <row r="2526" spans="5:5" x14ac:dyDescent="0.2">
      <c r="E2526" s="26"/>
    </row>
    <row r="2527" spans="5:5" x14ac:dyDescent="0.2">
      <c r="E2527" s="26"/>
    </row>
    <row r="2528" spans="5:5" x14ac:dyDescent="0.2">
      <c r="E2528" s="26"/>
    </row>
    <row r="2529" spans="5:5" x14ac:dyDescent="0.2">
      <c r="E2529" s="26"/>
    </row>
    <row r="2530" spans="5:5" x14ac:dyDescent="0.2">
      <c r="E2530" s="26"/>
    </row>
    <row r="2531" spans="5:5" x14ac:dyDescent="0.2">
      <c r="E2531" s="26"/>
    </row>
    <row r="2532" spans="5:5" x14ac:dyDescent="0.2">
      <c r="E2532" s="26"/>
    </row>
    <row r="2533" spans="5:5" x14ac:dyDescent="0.2">
      <c r="E2533" s="26"/>
    </row>
    <row r="2534" spans="5:5" x14ac:dyDescent="0.2">
      <c r="E2534" s="26"/>
    </row>
    <row r="2535" spans="5:5" x14ac:dyDescent="0.2">
      <c r="E2535" s="26"/>
    </row>
    <row r="2536" spans="5:5" x14ac:dyDescent="0.2">
      <c r="E2536" s="26"/>
    </row>
    <row r="2537" spans="5:5" x14ac:dyDescent="0.2">
      <c r="E2537" s="26"/>
    </row>
    <row r="2538" spans="5:5" x14ac:dyDescent="0.2">
      <c r="E2538" s="26"/>
    </row>
    <row r="2539" spans="5:5" x14ac:dyDescent="0.2">
      <c r="E2539" s="26"/>
    </row>
    <row r="2540" spans="5:5" x14ac:dyDescent="0.2">
      <c r="E2540" s="26"/>
    </row>
    <row r="2541" spans="5:5" x14ac:dyDescent="0.2">
      <c r="E2541" s="26"/>
    </row>
    <row r="2542" spans="5:5" x14ac:dyDescent="0.2">
      <c r="E2542" s="26"/>
    </row>
    <row r="2543" spans="5:5" x14ac:dyDescent="0.2">
      <c r="E2543" s="26"/>
    </row>
    <row r="2544" spans="5:5" x14ac:dyDescent="0.2">
      <c r="E2544" s="26"/>
    </row>
    <row r="2545" spans="5:5" x14ac:dyDescent="0.2">
      <c r="E2545" s="26"/>
    </row>
    <row r="2546" spans="5:5" x14ac:dyDescent="0.2">
      <c r="E2546" s="26"/>
    </row>
    <row r="2547" spans="5:5" x14ac:dyDescent="0.2">
      <c r="E2547" s="26"/>
    </row>
    <row r="2548" spans="5:5" x14ac:dyDescent="0.2">
      <c r="E2548" s="26"/>
    </row>
    <row r="2549" spans="5:5" x14ac:dyDescent="0.2">
      <c r="E2549" s="26"/>
    </row>
    <row r="2550" spans="5:5" x14ac:dyDescent="0.2">
      <c r="E2550" s="26"/>
    </row>
    <row r="2551" spans="5:5" x14ac:dyDescent="0.2">
      <c r="E2551" s="26"/>
    </row>
    <row r="2552" spans="5:5" x14ac:dyDescent="0.2">
      <c r="E2552" s="26"/>
    </row>
    <row r="2553" spans="5:5" x14ac:dyDescent="0.2">
      <c r="E2553" s="26"/>
    </row>
    <row r="2554" spans="5:5" x14ac:dyDescent="0.2">
      <c r="E2554" s="26"/>
    </row>
    <row r="2555" spans="5:5" x14ac:dyDescent="0.2">
      <c r="E2555" s="26"/>
    </row>
    <row r="2556" spans="5:5" x14ac:dyDescent="0.2">
      <c r="E2556" s="26"/>
    </row>
    <row r="2557" spans="5:5" x14ac:dyDescent="0.2">
      <c r="E2557" s="26"/>
    </row>
    <row r="2558" spans="5:5" x14ac:dyDescent="0.2">
      <c r="E2558" s="26"/>
    </row>
    <row r="2559" spans="5:5" x14ac:dyDescent="0.2">
      <c r="E2559" s="26"/>
    </row>
    <row r="2560" spans="5:5" x14ac:dyDescent="0.2">
      <c r="E2560" s="26"/>
    </row>
    <row r="2561" spans="5:5" x14ac:dyDescent="0.2">
      <c r="E2561" s="26"/>
    </row>
    <row r="2562" spans="5:5" x14ac:dyDescent="0.2">
      <c r="E2562" s="26"/>
    </row>
    <row r="2563" spans="5:5" x14ac:dyDescent="0.2">
      <c r="E2563" s="26"/>
    </row>
    <row r="2564" spans="5:5" x14ac:dyDescent="0.2">
      <c r="E2564" s="26"/>
    </row>
    <row r="2565" spans="5:5" x14ac:dyDescent="0.2">
      <c r="E2565" s="26"/>
    </row>
    <row r="2566" spans="5:5" x14ac:dyDescent="0.2">
      <c r="E2566" s="26"/>
    </row>
    <row r="2567" spans="5:5" x14ac:dyDescent="0.2">
      <c r="E2567" s="26"/>
    </row>
    <row r="2568" spans="5:5" x14ac:dyDescent="0.2">
      <c r="E2568" s="26"/>
    </row>
    <row r="2569" spans="5:5" x14ac:dyDescent="0.2">
      <c r="E2569" s="26"/>
    </row>
    <row r="2570" spans="5:5" x14ac:dyDescent="0.2">
      <c r="E2570" s="26"/>
    </row>
    <row r="2571" spans="5:5" x14ac:dyDescent="0.2">
      <c r="E2571" s="26"/>
    </row>
    <row r="2572" spans="5:5" x14ac:dyDescent="0.2">
      <c r="E2572" s="26"/>
    </row>
    <row r="2573" spans="5:5" x14ac:dyDescent="0.2">
      <c r="E2573" s="26"/>
    </row>
    <row r="2574" spans="5:5" x14ac:dyDescent="0.2">
      <c r="E2574" s="26"/>
    </row>
    <row r="2575" spans="5:5" x14ac:dyDescent="0.2">
      <c r="E2575" s="26"/>
    </row>
    <row r="2576" spans="5:5" x14ac:dyDescent="0.2">
      <c r="E2576" s="26"/>
    </row>
    <row r="2577" spans="5:5" x14ac:dyDescent="0.2">
      <c r="E2577" s="26"/>
    </row>
    <row r="2578" spans="5:5" x14ac:dyDescent="0.2">
      <c r="E2578" s="26"/>
    </row>
    <row r="2579" spans="5:5" x14ac:dyDescent="0.2">
      <c r="E2579" s="26"/>
    </row>
    <row r="2580" spans="5:5" x14ac:dyDescent="0.2">
      <c r="E2580" s="26"/>
    </row>
    <row r="2581" spans="5:5" x14ac:dyDescent="0.2">
      <c r="E2581" s="26"/>
    </row>
    <row r="2582" spans="5:5" x14ac:dyDescent="0.2">
      <c r="E2582" s="26"/>
    </row>
    <row r="2583" spans="5:5" x14ac:dyDescent="0.2">
      <c r="E2583" s="26"/>
    </row>
    <row r="2584" spans="5:5" x14ac:dyDescent="0.2">
      <c r="E2584" s="26"/>
    </row>
    <row r="2585" spans="5:5" x14ac:dyDescent="0.2">
      <c r="E2585" s="26"/>
    </row>
    <row r="2586" spans="5:5" x14ac:dyDescent="0.2">
      <c r="E2586" s="26"/>
    </row>
    <row r="2587" spans="5:5" x14ac:dyDescent="0.2">
      <c r="E2587" s="26"/>
    </row>
    <row r="2588" spans="5:5" x14ac:dyDescent="0.2">
      <c r="E2588" s="26"/>
    </row>
    <row r="2589" spans="5:5" x14ac:dyDescent="0.2">
      <c r="E2589" s="26"/>
    </row>
    <row r="2590" spans="5:5" x14ac:dyDescent="0.2">
      <c r="E2590" s="26"/>
    </row>
    <row r="2591" spans="5:5" x14ac:dyDescent="0.2">
      <c r="E2591" s="26"/>
    </row>
    <row r="2592" spans="5:5" x14ac:dyDescent="0.2">
      <c r="E2592" s="26"/>
    </row>
    <row r="2593" spans="5:5" x14ac:dyDescent="0.2">
      <c r="E2593" s="26"/>
    </row>
    <row r="2594" spans="5:5" x14ac:dyDescent="0.2">
      <c r="E2594" s="26"/>
    </row>
    <row r="2595" spans="5:5" x14ac:dyDescent="0.2">
      <c r="E2595" s="26"/>
    </row>
    <row r="2596" spans="5:5" x14ac:dyDescent="0.2">
      <c r="E2596" s="26"/>
    </row>
    <row r="2597" spans="5:5" x14ac:dyDescent="0.2">
      <c r="E2597" s="26"/>
    </row>
    <row r="2598" spans="5:5" x14ac:dyDescent="0.2">
      <c r="E2598" s="26"/>
    </row>
    <row r="2599" spans="5:5" x14ac:dyDescent="0.2">
      <c r="E2599" s="26"/>
    </row>
    <row r="2600" spans="5:5" x14ac:dyDescent="0.2">
      <c r="E2600" s="26"/>
    </row>
    <row r="2601" spans="5:5" x14ac:dyDescent="0.2">
      <c r="E2601" s="26"/>
    </row>
    <row r="2602" spans="5:5" x14ac:dyDescent="0.2">
      <c r="E2602" s="26"/>
    </row>
    <row r="2603" spans="5:5" x14ac:dyDescent="0.2">
      <c r="E2603" s="26"/>
    </row>
    <row r="2604" spans="5:5" x14ac:dyDescent="0.2">
      <c r="E2604" s="26"/>
    </row>
    <row r="2605" spans="5:5" x14ac:dyDescent="0.2">
      <c r="E2605" s="26"/>
    </row>
    <row r="2606" spans="5:5" x14ac:dyDescent="0.2">
      <c r="E2606" s="26"/>
    </row>
    <row r="2607" spans="5:5" x14ac:dyDescent="0.2">
      <c r="E2607" s="26"/>
    </row>
    <row r="2608" spans="5:5" x14ac:dyDescent="0.2">
      <c r="E2608" s="26"/>
    </row>
    <row r="2609" spans="5:5" x14ac:dyDescent="0.2">
      <c r="E2609" s="26"/>
    </row>
    <row r="2610" spans="5:5" x14ac:dyDescent="0.2">
      <c r="E2610" s="26"/>
    </row>
    <row r="2611" spans="5:5" x14ac:dyDescent="0.2">
      <c r="E2611" s="26"/>
    </row>
    <row r="2612" spans="5:5" x14ac:dyDescent="0.2">
      <c r="E2612" s="26"/>
    </row>
    <row r="2613" spans="5:5" x14ac:dyDescent="0.2">
      <c r="E2613" s="26"/>
    </row>
    <row r="2614" spans="5:5" x14ac:dyDescent="0.2">
      <c r="E2614" s="26"/>
    </row>
    <row r="2615" spans="5:5" x14ac:dyDescent="0.2">
      <c r="E2615" s="26"/>
    </row>
    <row r="2616" spans="5:5" x14ac:dyDescent="0.2">
      <c r="E2616" s="26"/>
    </row>
    <row r="2617" spans="5:5" x14ac:dyDescent="0.2">
      <c r="E2617" s="26"/>
    </row>
    <row r="2618" spans="5:5" x14ac:dyDescent="0.2">
      <c r="E2618" s="26"/>
    </row>
    <row r="2619" spans="5:5" x14ac:dyDescent="0.2">
      <c r="E2619" s="26"/>
    </row>
    <row r="2620" spans="5:5" x14ac:dyDescent="0.2">
      <c r="E2620" s="26"/>
    </row>
    <row r="2621" spans="5:5" x14ac:dyDescent="0.2">
      <c r="E2621" s="26"/>
    </row>
    <row r="2622" spans="5:5" x14ac:dyDescent="0.2">
      <c r="E2622" s="26"/>
    </row>
    <row r="2623" spans="5:5" x14ac:dyDescent="0.2">
      <c r="E2623" s="26"/>
    </row>
    <row r="2624" spans="5:5" x14ac:dyDescent="0.2">
      <c r="E2624" s="26"/>
    </row>
    <row r="2625" spans="5:5" x14ac:dyDescent="0.2">
      <c r="E2625" s="26"/>
    </row>
    <row r="2626" spans="5:5" x14ac:dyDescent="0.2">
      <c r="E2626" s="26"/>
    </row>
    <row r="2627" spans="5:5" x14ac:dyDescent="0.2">
      <c r="E2627" s="26"/>
    </row>
    <row r="2628" spans="5:5" x14ac:dyDescent="0.2">
      <c r="E2628" s="26"/>
    </row>
    <row r="2629" spans="5:5" x14ac:dyDescent="0.2">
      <c r="E2629" s="26"/>
    </row>
    <row r="2630" spans="5:5" x14ac:dyDescent="0.2">
      <c r="E2630" s="26"/>
    </row>
    <row r="2631" spans="5:5" x14ac:dyDescent="0.2">
      <c r="E2631" s="26"/>
    </row>
    <row r="2632" spans="5:5" x14ac:dyDescent="0.2">
      <c r="E2632" s="26"/>
    </row>
    <row r="2633" spans="5:5" x14ac:dyDescent="0.2">
      <c r="E2633" s="26"/>
    </row>
    <row r="2634" spans="5:5" x14ac:dyDescent="0.2">
      <c r="E2634" s="26"/>
    </row>
    <row r="2635" spans="5:5" x14ac:dyDescent="0.2">
      <c r="E2635" s="26"/>
    </row>
    <row r="2636" spans="5:5" x14ac:dyDescent="0.2">
      <c r="E2636" s="26"/>
    </row>
    <row r="2637" spans="5:5" x14ac:dyDescent="0.2">
      <c r="E2637" s="26"/>
    </row>
    <row r="2638" spans="5:5" x14ac:dyDescent="0.2">
      <c r="E2638" s="26"/>
    </row>
    <row r="2639" spans="5:5" x14ac:dyDescent="0.2">
      <c r="E2639" s="26"/>
    </row>
    <row r="2640" spans="5:5" x14ac:dyDescent="0.2">
      <c r="E2640" s="26"/>
    </row>
    <row r="2641" spans="5:5" x14ac:dyDescent="0.2">
      <c r="E2641" s="26"/>
    </row>
    <row r="2642" spans="5:5" x14ac:dyDescent="0.2">
      <c r="E2642" s="26"/>
    </row>
    <row r="2643" spans="5:5" x14ac:dyDescent="0.2">
      <c r="E2643" s="26"/>
    </row>
    <row r="2644" spans="5:5" x14ac:dyDescent="0.2">
      <c r="E2644" s="26"/>
    </row>
    <row r="2645" spans="5:5" x14ac:dyDescent="0.2">
      <c r="E2645" s="26"/>
    </row>
    <row r="2646" spans="5:5" x14ac:dyDescent="0.2">
      <c r="E2646" s="26"/>
    </row>
    <row r="2647" spans="5:5" x14ac:dyDescent="0.2">
      <c r="E2647" s="26"/>
    </row>
    <row r="2648" spans="5:5" x14ac:dyDescent="0.2">
      <c r="E2648" s="26"/>
    </row>
    <row r="2649" spans="5:5" x14ac:dyDescent="0.2">
      <c r="E2649" s="26"/>
    </row>
    <row r="2650" spans="5:5" x14ac:dyDescent="0.2">
      <c r="E2650" s="26"/>
    </row>
    <row r="2651" spans="5:5" x14ac:dyDescent="0.2">
      <c r="E2651" s="26"/>
    </row>
    <row r="2652" spans="5:5" x14ac:dyDescent="0.2">
      <c r="E2652" s="26"/>
    </row>
    <row r="2653" spans="5:5" x14ac:dyDescent="0.2">
      <c r="E2653" s="26"/>
    </row>
    <row r="2654" spans="5:5" x14ac:dyDescent="0.2">
      <c r="E2654" s="26"/>
    </row>
    <row r="2655" spans="5:5" x14ac:dyDescent="0.2">
      <c r="E2655" s="26"/>
    </row>
    <row r="2656" spans="5:5" x14ac:dyDescent="0.2">
      <c r="E2656" s="26"/>
    </row>
    <row r="2657" spans="5:5" x14ac:dyDescent="0.2">
      <c r="E2657" s="26"/>
    </row>
    <row r="2658" spans="5:5" x14ac:dyDescent="0.2">
      <c r="E2658" s="26"/>
    </row>
    <row r="2659" spans="5:5" x14ac:dyDescent="0.2">
      <c r="E2659" s="26"/>
    </row>
    <row r="2660" spans="5:5" x14ac:dyDescent="0.2">
      <c r="E2660" s="26"/>
    </row>
    <row r="2661" spans="5:5" x14ac:dyDescent="0.2">
      <c r="E2661" s="26"/>
    </row>
    <row r="2662" spans="5:5" x14ac:dyDescent="0.2">
      <c r="E2662" s="26"/>
    </row>
    <row r="2663" spans="5:5" x14ac:dyDescent="0.2">
      <c r="E2663" s="26"/>
    </row>
    <row r="2664" spans="5:5" x14ac:dyDescent="0.2">
      <c r="E2664" s="26"/>
    </row>
    <row r="2665" spans="5:5" x14ac:dyDescent="0.2">
      <c r="E2665" s="26"/>
    </row>
    <row r="2666" spans="5:5" x14ac:dyDescent="0.2">
      <c r="E2666" s="26"/>
    </row>
    <row r="2667" spans="5:5" x14ac:dyDescent="0.2">
      <c r="E2667" s="26"/>
    </row>
    <row r="2668" spans="5:5" x14ac:dyDescent="0.2">
      <c r="E2668" s="26"/>
    </row>
    <row r="2669" spans="5:5" x14ac:dyDescent="0.2">
      <c r="E2669" s="26"/>
    </row>
    <row r="2670" spans="5:5" x14ac:dyDescent="0.2">
      <c r="E2670" s="26"/>
    </row>
    <row r="2671" spans="5:5" x14ac:dyDescent="0.2">
      <c r="E2671" s="26"/>
    </row>
    <row r="2672" spans="5:5" x14ac:dyDescent="0.2">
      <c r="E2672" s="26"/>
    </row>
    <row r="2673" spans="5:5" x14ac:dyDescent="0.2">
      <c r="E2673" s="26"/>
    </row>
    <row r="2674" spans="5:5" x14ac:dyDescent="0.2">
      <c r="E2674" s="26"/>
    </row>
    <row r="2675" spans="5:5" x14ac:dyDescent="0.2">
      <c r="E2675" s="26"/>
    </row>
    <row r="2676" spans="5:5" x14ac:dyDescent="0.2">
      <c r="E2676" s="26"/>
    </row>
    <row r="2677" spans="5:5" x14ac:dyDescent="0.2">
      <c r="E2677" s="26"/>
    </row>
    <row r="2678" spans="5:5" x14ac:dyDescent="0.2">
      <c r="E2678" s="26"/>
    </row>
    <row r="2679" spans="5:5" x14ac:dyDescent="0.2">
      <c r="E2679" s="26"/>
    </row>
    <row r="2680" spans="5:5" x14ac:dyDescent="0.2">
      <c r="E2680" s="26"/>
    </row>
    <row r="2681" spans="5:5" x14ac:dyDescent="0.2">
      <c r="E2681" s="26"/>
    </row>
    <row r="2682" spans="5:5" x14ac:dyDescent="0.2">
      <c r="E2682" s="26"/>
    </row>
    <row r="2683" spans="5:5" x14ac:dyDescent="0.2">
      <c r="E2683" s="26"/>
    </row>
    <row r="2684" spans="5:5" x14ac:dyDescent="0.2">
      <c r="E2684" s="26"/>
    </row>
    <row r="2685" spans="5:5" x14ac:dyDescent="0.2">
      <c r="E2685" s="26"/>
    </row>
    <row r="2686" spans="5:5" x14ac:dyDescent="0.2">
      <c r="E2686" s="26"/>
    </row>
    <row r="2687" spans="5:5" x14ac:dyDescent="0.2">
      <c r="E2687" s="26"/>
    </row>
    <row r="2688" spans="5:5" x14ac:dyDescent="0.2">
      <c r="E2688" s="26"/>
    </row>
    <row r="2689" spans="5:5" x14ac:dyDescent="0.2">
      <c r="E2689" s="26"/>
    </row>
    <row r="2690" spans="5:5" x14ac:dyDescent="0.2">
      <c r="E2690" s="26"/>
    </row>
    <row r="2691" spans="5:5" x14ac:dyDescent="0.2">
      <c r="E2691" s="26"/>
    </row>
    <row r="2692" spans="5:5" x14ac:dyDescent="0.2">
      <c r="E2692" s="26"/>
    </row>
    <row r="2693" spans="5:5" x14ac:dyDescent="0.2">
      <c r="E2693" s="26"/>
    </row>
    <row r="2694" spans="5:5" x14ac:dyDescent="0.2">
      <c r="E2694" s="26"/>
    </row>
    <row r="2695" spans="5:5" x14ac:dyDescent="0.2">
      <c r="E2695" s="26"/>
    </row>
    <row r="2696" spans="5:5" x14ac:dyDescent="0.2">
      <c r="E2696" s="26"/>
    </row>
    <row r="2697" spans="5:5" x14ac:dyDescent="0.2">
      <c r="E2697" s="26"/>
    </row>
    <row r="2698" spans="5:5" x14ac:dyDescent="0.2">
      <c r="E2698" s="26"/>
    </row>
    <row r="2699" spans="5:5" x14ac:dyDescent="0.2">
      <c r="E2699" s="26"/>
    </row>
    <row r="2700" spans="5:5" x14ac:dyDescent="0.2">
      <c r="E2700" s="26"/>
    </row>
    <row r="2701" spans="5:5" x14ac:dyDescent="0.2">
      <c r="E2701" s="26"/>
    </row>
    <row r="2702" spans="5:5" x14ac:dyDescent="0.2">
      <c r="E2702" s="26"/>
    </row>
    <row r="2703" spans="5:5" x14ac:dyDescent="0.2">
      <c r="E2703" s="26"/>
    </row>
    <row r="2704" spans="5:5" x14ac:dyDescent="0.2">
      <c r="E2704" s="26"/>
    </row>
    <row r="2705" spans="5:5" x14ac:dyDescent="0.2">
      <c r="E2705" s="26"/>
    </row>
    <row r="2706" spans="5:5" x14ac:dyDescent="0.2">
      <c r="E2706" s="26"/>
    </row>
    <row r="2707" spans="5:5" x14ac:dyDescent="0.2">
      <c r="E2707" s="26"/>
    </row>
    <row r="2708" spans="5:5" x14ac:dyDescent="0.2">
      <c r="E2708" s="26"/>
    </row>
    <row r="2709" spans="5:5" x14ac:dyDescent="0.2">
      <c r="E2709" s="26"/>
    </row>
    <row r="2710" spans="5:5" x14ac:dyDescent="0.2">
      <c r="E2710" s="26"/>
    </row>
    <row r="2711" spans="5:5" x14ac:dyDescent="0.2">
      <c r="E2711" s="26"/>
    </row>
    <row r="2712" spans="5:5" x14ac:dyDescent="0.2">
      <c r="E2712" s="26"/>
    </row>
    <row r="2713" spans="5:5" x14ac:dyDescent="0.2">
      <c r="E2713" s="26"/>
    </row>
    <row r="2714" spans="5:5" x14ac:dyDescent="0.2">
      <c r="E2714" s="26"/>
    </row>
    <row r="2715" spans="5:5" x14ac:dyDescent="0.2">
      <c r="E2715" s="26"/>
    </row>
    <row r="2716" spans="5:5" x14ac:dyDescent="0.2">
      <c r="E2716" s="26"/>
    </row>
    <row r="2717" spans="5:5" x14ac:dyDescent="0.2">
      <c r="E2717" s="26"/>
    </row>
    <row r="2718" spans="5:5" x14ac:dyDescent="0.2">
      <c r="E2718" s="26"/>
    </row>
    <row r="2719" spans="5:5" x14ac:dyDescent="0.2">
      <c r="E2719" s="26"/>
    </row>
    <row r="2720" spans="5:5" x14ac:dyDescent="0.2">
      <c r="E2720" s="26"/>
    </row>
    <row r="2721" spans="5:5" x14ac:dyDescent="0.2">
      <c r="E2721" s="26"/>
    </row>
    <row r="2722" spans="5:5" x14ac:dyDescent="0.2">
      <c r="E2722" s="26"/>
    </row>
    <row r="2723" spans="5:5" x14ac:dyDescent="0.2">
      <c r="E2723" s="26"/>
    </row>
    <row r="2724" spans="5:5" x14ac:dyDescent="0.2">
      <c r="E2724" s="26"/>
    </row>
    <row r="2725" spans="5:5" x14ac:dyDescent="0.2">
      <c r="E2725" s="26"/>
    </row>
    <row r="2726" spans="5:5" x14ac:dyDescent="0.2">
      <c r="E2726" s="26"/>
    </row>
    <row r="2727" spans="5:5" x14ac:dyDescent="0.2">
      <c r="E2727" s="26"/>
    </row>
    <row r="2728" spans="5:5" x14ac:dyDescent="0.2">
      <c r="E2728" s="26"/>
    </row>
    <row r="2729" spans="5:5" x14ac:dyDescent="0.2">
      <c r="E2729" s="26"/>
    </row>
    <row r="2730" spans="5:5" x14ac:dyDescent="0.2">
      <c r="E2730" s="26"/>
    </row>
    <row r="2731" spans="5:5" x14ac:dyDescent="0.2">
      <c r="E2731" s="26"/>
    </row>
    <row r="2732" spans="5:5" x14ac:dyDescent="0.2">
      <c r="E2732" s="26"/>
    </row>
    <row r="2733" spans="5:5" x14ac:dyDescent="0.2">
      <c r="E2733" s="26"/>
    </row>
    <row r="2734" spans="5:5" x14ac:dyDescent="0.2">
      <c r="E2734" s="26"/>
    </row>
    <row r="2735" spans="5:5" x14ac:dyDescent="0.2">
      <c r="E2735" s="26"/>
    </row>
    <row r="2736" spans="5:5" x14ac:dyDescent="0.2">
      <c r="E2736" s="26"/>
    </row>
    <row r="2737" spans="5:5" x14ac:dyDescent="0.2">
      <c r="E2737" s="26"/>
    </row>
    <row r="2738" spans="5:5" x14ac:dyDescent="0.2">
      <c r="E2738" s="26"/>
    </row>
    <row r="2739" spans="5:5" x14ac:dyDescent="0.2">
      <c r="E2739" s="26"/>
    </row>
    <row r="2740" spans="5:5" x14ac:dyDescent="0.2">
      <c r="E2740" s="26"/>
    </row>
    <row r="2741" spans="5:5" x14ac:dyDescent="0.2">
      <c r="E2741" s="26"/>
    </row>
    <row r="2742" spans="5:5" x14ac:dyDescent="0.2">
      <c r="E2742" s="26"/>
    </row>
    <row r="2743" spans="5:5" x14ac:dyDescent="0.2">
      <c r="E2743" s="26"/>
    </row>
    <row r="2744" spans="5:5" x14ac:dyDescent="0.2">
      <c r="E2744" s="26"/>
    </row>
    <row r="2745" spans="5:5" x14ac:dyDescent="0.2">
      <c r="E2745" s="26"/>
    </row>
    <row r="2746" spans="5:5" x14ac:dyDescent="0.2">
      <c r="E2746" s="26"/>
    </row>
    <row r="2747" spans="5:5" x14ac:dyDescent="0.2">
      <c r="E2747" s="26"/>
    </row>
    <row r="2748" spans="5:5" x14ac:dyDescent="0.2">
      <c r="E2748" s="26"/>
    </row>
    <row r="2749" spans="5:5" x14ac:dyDescent="0.2">
      <c r="E2749" s="26"/>
    </row>
    <row r="2750" spans="5:5" x14ac:dyDescent="0.2">
      <c r="E2750" s="26"/>
    </row>
    <row r="2751" spans="5:5" x14ac:dyDescent="0.2">
      <c r="E2751" s="26"/>
    </row>
    <row r="2752" spans="5:5" x14ac:dyDescent="0.2">
      <c r="E2752" s="26"/>
    </row>
    <row r="2753" spans="5:5" x14ac:dyDescent="0.2">
      <c r="E2753" s="26"/>
    </row>
    <row r="2754" spans="5:5" x14ac:dyDescent="0.2">
      <c r="E2754" s="26"/>
    </row>
    <row r="2755" spans="5:5" x14ac:dyDescent="0.2">
      <c r="E2755" s="26"/>
    </row>
    <row r="2756" spans="5:5" x14ac:dyDescent="0.2">
      <c r="E2756" s="26"/>
    </row>
    <row r="2757" spans="5:5" x14ac:dyDescent="0.2">
      <c r="E2757" s="26"/>
    </row>
    <row r="2758" spans="5:5" x14ac:dyDescent="0.2">
      <c r="E2758" s="26"/>
    </row>
    <row r="2759" spans="5:5" x14ac:dyDescent="0.2">
      <c r="E2759" s="26"/>
    </row>
    <row r="2760" spans="5:5" x14ac:dyDescent="0.2">
      <c r="E2760" s="26"/>
    </row>
    <row r="2761" spans="5:5" x14ac:dyDescent="0.2">
      <c r="E2761" s="26"/>
    </row>
    <row r="2762" spans="5:5" x14ac:dyDescent="0.2">
      <c r="E2762" s="26"/>
    </row>
    <row r="2763" spans="5:5" x14ac:dyDescent="0.2">
      <c r="E2763" s="26"/>
    </row>
    <row r="2764" spans="5:5" x14ac:dyDescent="0.2">
      <c r="E2764" s="26"/>
    </row>
    <row r="2765" spans="5:5" x14ac:dyDescent="0.2">
      <c r="E2765" s="26"/>
    </row>
    <row r="2766" spans="5:5" x14ac:dyDescent="0.2">
      <c r="E2766" s="26"/>
    </row>
    <row r="2767" spans="5:5" x14ac:dyDescent="0.2">
      <c r="E2767" s="26"/>
    </row>
    <row r="2768" spans="5:5" x14ac:dyDescent="0.2">
      <c r="E2768" s="26"/>
    </row>
    <row r="2769" spans="5:5" x14ac:dyDescent="0.2">
      <c r="E2769" s="26"/>
    </row>
    <row r="2770" spans="5:5" x14ac:dyDescent="0.2">
      <c r="E2770" s="26"/>
    </row>
    <row r="2771" spans="5:5" x14ac:dyDescent="0.2">
      <c r="E2771" s="26"/>
    </row>
    <row r="2772" spans="5:5" x14ac:dyDescent="0.2">
      <c r="E2772" s="26"/>
    </row>
    <row r="2773" spans="5:5" x14ac:dyDescent="0.2">
      <c r="E2773" s="26"/>
    </row>
    <row r="2774" spans="5:5" x14ac:dyDescent="0.2">
      <c r="E2774" s="26"/>
    </row>
    <row r="2775" spans="5:5" x14ac:dyDescent="0.2">
      <c r="E2775" s="26"/>
    </row>
    <row r="2776" spans="5:5" x14ac:dyDescent="0.2">
      <c r="E2776" s="26"/>
    </row>
    <row r="2777" spans="5:5" x14ac:dyDescent="0.2">
      <c r="E2777" s="26"/>
    </row>
    <row r="2778" spans="5:5" x14ac:dyDescent="0.2">
      <c r="E2778" s="26"/>
    </row>
    <row r="2779" spans="5:5" x14ac:dyDescent="0.2">
      <c r="E2779" s="26"/>
    </row>
    <row r="2780" spans="5:5" x14ac:dyDescent="0.2">
      <c r="E2780" s="26"/>
    </row>
    <row r="2781" spans="5:5" x14ac:dyDescent="0.2">
      <c r="E2781" s="26"/>
    </row>
    <row r="2782" spans="5:5" x14ac:dyDescent="0.2">
      <c r="E2782" s="26"/>
    </row>
    <row r="2783" spans="5:5" x14ac:dyDescent="0.2">
      <c r="E2783" s="26"/>
    </row>
    <row r="2784" spans="5:5" x14ac:dyDescent="0.2">
      <c r="E2784" s="26"/>
    </row>
    <row r="2785" spans="5:5" x14ac:dyDescent="0.2">
      <c r="E2785" s="26"/>
    </row>
    <row r="2786" spans="5:5" x14ac:dyDescent="0.2">
      <c r="E2786" s="26"/>
    </row>
    <row r="2787" spans="5:5" x14ac:dyDescent="0.2">
      <c r="E2787" s="26"/>
    </row>
    <row r="2788" spans="5:5" x14ac:dyDescent="0.2">
      <c r="E2788" s="26"/>
    </row>
    <row r="2789" spans="5:5" x14ac:dyDescent="0.2">
      <c r="E2789" s="26"/>
    </row>
    <row r="2790" spans="5:5" x14ac:dyDescent="0.2">
      <c r="E2790" s="26"/>
    </row>
    <row r="2791" spans="5:5" x14ac:dyDescent="0.2">
      <c r="E2791" s="26"/>
    </row>
    <row r="2792" spans="5:5" x14ac:dyDescent="0.2">
      <c r="E2792" s="26"/>
    </row>
    <row r="2793" spans="5:5" x14ac:dyDescent="0.2">
      <c r="E2793" s="26"/>
    </row>
    <row r="2794" spans="5:5" x14ac:dyDescent="0.2">
      <c r="E2794" s="26"/>
    </row>
    <row r="2795" spans="5:5" x14ac:dyDescent="0.2">
      <c r="E2795" s="26"/>
    </row>
    <row r="2796" spans="5:5" x14ac:dyDescent="0.2">
      <c r="E2796" s="26"/>
    </row>
    <row r="2797" spans="5:5" x14ac:dyDescent="0.2">
      <c r="E2797" s="26"/>
    </row>
    <row r="2798" spans="5:5" x14ac:dyDescent="0.2">
      <c r="E2798" s="26"/>
    </row>
    <row r="2799" spans="5:5" x14ac:dyDescent="0.2">
      <c r="E2799" s="26"/>
    </row>
    <row r="2800" spans="5:5" x14ac:dyDescent="0.2">
      <c r="E2800" s="26"/>
    </row>
    <row r="2801" spans="5:5" x14ac:dyDescent="0.2">
      <c r="E2801" s="26"/>
    </row>
    <row r="2802" spans="5:5" x14ac:dyDescent="0.2">
      <c r="E2802" s="26"/>
    </row>
    <row r="2803" spans="5:5" x14ac:dyDescent="0.2">
      <c r="E2803" s="26"/>
    </row>
    <row r="2804" spans="5:5" x14ac:dyDescent="0.2">
      <c r="E2804" s="26"/>
    </row>
    <row r="2805" spans="5:5" x14ac:dyDescent="0.2">
      <c r="E2805" s="26"/>
    </row>
    <row r="2806" spans="5:5" x14ac:dyDescent="0.2">
      <c r="E2806" s="26"/>
    </row>
    <row r="2807" spans="5:5" x14ac:dyDescent="0.2">
      <c r="E2807" s="26"/>
    </row>
    <row r="2808" spans="5:5" x14ac:dyDescent="0.2">
      <c r="E2808" s="26"/>
    </row>
    <row r="2809" spans="5:5" x14ac:dyDescent="0.2">
      <c r="E2809" s="26"/>
    </row>
    <row r="2810" spans="5:5" x14ac:dyDescent="0.2">
      <c r="E2810" s="26"/>
    </row>
    <row r="2811" spans="5:5" x14ac:dyDescent="0.2">
      <c r="E2811" s="26"/>
    </row>
    <row r="2812" spans="5:5" x14ac:dyDescent="0.2">
      <c r="E2812" s="26"/>
    </row>
    <row r="2813" spans="5:5" x14ac:dyDescent="0.2">
      <c r="E2813" s="26"/>
    </row>
    <row r="2814" spans="5:5" x14ac:dyDescent="0.2">
      <c r="E2814" s="26"/>
    </row>
    <row r="2815" spans="5:5" x14ac:dyDescent="0.2">
      <c r="E2815" s="26"/>
    </row>
    <row r="2816" spans="5:5" x14ac:dyDescent="0.2">
      <c r="E2816" s="26"/>
    </row>
    <row r="2817" spans="5:5" x14ac:dyDescent="0.2">
      <c r="E2817" s="26"/>
    </row>
    <row r="2818" spans="5:5" x14ac:dyDescent="0.2">
      <c r="E2818" s="26"/>
    </row>
    <row r="2819" spans="5:5" x14ac:dyDescent="0.2">
      <c r="E2819" s="26"/>
    </row>
    <row r="2820" spans="5:5" x14ac:dyDescent="0.2">
      <c r="E2820" s="26"/>
    </row>
    <row r="2821" spans="5:5" x14ac:dyDescent="0.2">
      <c r="E2821" s="26"/>
    </row>
    <row r="2822" spans="5:5" x14ac:dyDescent="0.2">
      <c r="E2822" s="26"/>
    </row>
    <row r="2823" spans="5:5" x14ac:dyDescent="0.2">
      <c r="E2823" s="26"/>
    </row>
    <row r="2824" spans="5:5" x14ac:dyDescent="0.2">
      <c r="E2824" s="26"/>
    </row>
    <row r="2825" spans="5:5" x14ac:dyDescent="0.2">
      <c r="E2825" s="26"/>
    </row>
    <row r="2826" spans="5:5" x14ac:dyDescent="0.2">
      <c r="E2826" s="26"/>
    </row>
    <row r="2827" spans="5:5" x14ac:dyDescent="0.2">
      <c r="E2827" s="26"/>
    </row>
    <row r="2828" spans="5:5" x14ac:dyDescent="0.2">
      <c r="E2828" s="26"/>
    </row>
    <row r="2829" spans="5:5" x14ac:dyDescent="0.2">
      <c r="E2829" s="26"/>
    </row>
    <row r="2830" spans="5:5" x14ac:dyDescent="0.2">
      <c r="E2830" s="26"/>
    </row>
    <row r="2831" spans="5:5" x14ac:dyDescent="0.2">
      <c r="E2831" s="26"/>
    </row>
    <row r="2832" spans="5:5" x14ac:dyDescent="0.2">
      <c r="E2832" s="26"/>
    </row>
    <row r="2833" spans="5:5" x14ac:dyDescent="0.2">
      <c r="E2833" s="26"/>
    </row>
    <row r="2834" spans="5:5" x14ac:dyDescent="0.2">
      <c r="E2834" s="26"/>
    </row>
    <row r="2835" spans="5:5" x14ac:dyDescent="0.2">
      <c r="E2835" s="26"/>
    </row>
    <row r="2836" spans="5:5" x14ac:dyDescent="0.2">
      <c r="E2836" s="26"/>
    </row>
    <row r="2837" spans="5:5" x14ac:dyDescent="0.2">
      <c r="E2837" s="26"/>
    </row>
    <row r="2838" spans="5:5" x14ac:dyDescent="0.2">
      <c r="E2838" s="26"/>
    </row>
    <row r="2839" spans="5:5" x14ac:dyDescent="0.2">
      <c r="E2839" s="26"/>
    </row>
    <row r="2840" spans="5:5" x14ac:dyDescent="0.2">
      <c r="E2840" s="26"/>
    </row>
    <row r="2841" spans="5:5" x14ac:dyDescent="0.2">
      <c r="E2841" s="26"/>
    </row>
    <row r="2842" spans="5:5" x14ac:dyDescent="0.2">
      <c r="E2842" s="26"/>
    </row>
    <row r="2843" spans="5:5" x14ac:dyDescent="0.2">
      <c r="E2843" s="26"/>
    </row>
    <row r="2844" spans="5:5" x14ac:dyDescent="0.2">
      <c r="E2844" s="26"/>
    </row>
    <row r="2845" spans="5:5" x14ac:dyDescent="0.2">
      <c r="E2845" s="26"/>
    </row>
    <row r="2846" spans="5:5" x14ac:dyDescent="0.2">
      <c r="E2846" s="26"/>
    </row>
    <row r="2847" spans="5:5" x14ac:dyDescent="0.2">
      <c r="E2847" s="26"/>
    </row>
    <row r="2848" spans="5:5" x14ac:dyDescent="0.2">
      <c r="E2848" s="26"/>
    </row>
    <row r="2849" spans="5:5" x14ac:dyDescent="0.2">
      <c r="E2849" s="26"/>
    </row>
    <row r="2850" spans="5:5" x14ac:dyDescent="0.2">
      <c r="E2850" s="26"/>
    </row>
    <row r="2851" spans="5:5" x14ac:dyDescent="0.2">
      <c r="E2851" s="26"/>
    </row>
    <row r="2852" spans="5:5" x14ac:dyDescent="0.2">
      <c r="E2852" s="26"/>
    </row>
    <row r="2853" spans="5:5" x14ac:dyDescent="0.2">
      <c r="E2853" s="26"/>
    </row>
    <row r="2854" spans="5:5" x14ac:dyDescent="0.2">
      <c r="E2854" s="26"/>
    </row>
    <row r="2855" spans="5:5" x14ac:dyDescent="0.2">
      <c r="E2855" s="26"/>
    </row>
    <row r="2856" spans="5:5" x14ac:dyDescent="0.2">
      <c r="E2856" s="26"/>
    </row>
    <row r="2857" spans="5:5" x14ac:dyDescent="0.2">
      <c r="E2857" s="26"/>
    </row>
    <row r="2858" spans="5:5" x14ac:dyDescent="0.2">
      <c r="E2858" s="26"/>
    </row>
    <row r="2859" spans="5:5" x14ac:dyDescent="0.2">
      <c r="E2859" s="26"/>
    </row>
    <row r="2860" spans="5:5" x14ac:dyDescent="0.2">
      <c r="E2860" s="26"/>
    </row>
    <row r="2861" spans="5:5" x14ac:dyDescent="0.2">
      <c r="E2861" s="26"/>
    </row>
    <row r="2862" spans="5:5" x14ac:dyDescent="0.2">
      <c r="E2862" s="26"/>
    </row>
    <row r="2863" spans="5:5" x14ac:dyDescent="0.2">
      <c r="E2863" s="26"/>
    </row>
    <row r="2864" spans="5:5" x14ac:dyDescent="0.2">
      <c r="E2864" s="26"/>
    </row>
    <row r="2865" spans="5:5" x14ac:dyDescent="0.2">
      <c r="E2865" s="26"/>
    </row>
    <row r="2866" spans="5:5" x14ac:dyDescent="0.2">
      <c r="E2866" s="26"/>
    </row>
    <row r="2867" spans="5:5" x14ac:dyDescent="0.2">
      <c r="E2867" s="26"/>
    </row>
    <row r="2868" spans="5:5" x14ac:dyDescent="0.2">
      <c r="E2868" s="26"/>
    </row>
    <row r="2869" spans="5:5" x14ac:dyDescent="0.2">
      <c r="E2869" s="26"/>
    </row>
    <row r="2870" spans="5:5" x14ac:dyDescent="0.2">
      <c r="E2870" s="26"/>
    </row>
    <row r="2871" spans="5:5" x14ac:dyDescent="0.2">
      <c r="E2871" s="26"/>
    </row>
    <row r="2872" spans="5:5" x14ac:dyDescent="0.2">
      <c r="E2872" s="26"/>
    </row>
    <row r="2873" spans="5:5" x14ac:dyDescent="0.2">
      <c r="E2873" s="26"/>
    </row>
    <row r="2874" spans="5:5" x14ac:dyDescent="0.2">
      <c r="E2874" s="26"/>
    </row>
    <row r="2875" spans="5:5" x14ac:dyDescent="0.2">
      <c r="E2875" s="26"/>
    </row>
    <row r="2876" spans="5:5" x14ac:dyDescent="0.2">
      <c r="E2876" s="26"/>
    </row>
    <row r="2877" spans="5:5" x14ac:dyDescent="0.2">
      <c r="E2877" s="26"/>
    </row>
    <row r="2878" spans="5:5" x14ac:dyDescent="0.2">
      <c r="E2878" s="26"/>
    </row>
    <row r="2879" spans="5:5" x14ac:dyDescent="0.2">
      <c r="E2879" s="26"/>
    </row>
    <row r="2880" spans="5:5" x14ac:dyDescent="0.2">
      <c r="E2880" s="26"/>
    </row>
    <row r="2881" spans="5:5" x14ac:dyDescent="0.2">
      <c r="E2881" s="26"/>
    </row>
    <row r="2882" spans="5:5" x14ac:dyDescent="0.2">
      <c r="E2882" s="26"/>
    </row>
    <row r="2883" spans="5:5" x14ac:dyDescent="0.2">
      <c r="E2883" s="26"/>
    </row>
    <row r="2884" spans="5:5" x14ac:dyDescent="0.2">
      <c r="E2884" s="26"/>
    </row>
    <row r="2885" spans="5:5" x14ac:dyDescent="0.2">
      <c r="E2885" s="26"/>
    </row>
    <row r="2886" spans="5:5" x14ac:dyDescent="0.2">
      <c r="E2886" s="26"/>
    </row>
    <row r="2887" spans="5:5" x14ac:dyDescent="0.2">
      <c r="E2887" s="26"/>
    </row>
    <row r="2888" spans="5:5" x14ac:dyDescent="0.2">
      <c r="E2888" s="26"/>
    </row>
    <row r="2889" spans="5:5" x14ac:dyDescent="0.2">
      <c r="E2889" s="26"/>
    </row>
    <row r="2890" spans="5:5" x14ac:dyDescent="0.2">
      <c r="E2890" s="26"/>
    </row>
    <row r="2891" spans="5:5" x14ac:dyDescent="0.2">
      <c r="E2891" s="26"/>
    </row>
    <row r="2892" spans="5:5" x14ac:dyDescent="0.2">
      <c r="E2892" s="26"/>
    </row>
    <row r="2893" spans="5:5" x14ac:dyDescent="0.2">
      <c r="E2893" s="26"/>
    </row>
    <row r="2894" spans="5:5" x14ac:dyDescent="0.2">
      <c r="E2894" s="26"/>
    </row>
    <row r="2895" spans="5:5" x14ac:dyDescent="0.2">
      <c r="E2895" s="26"/>
    </row>
    <row r="2896" spans="5:5" x14ac:dyDescent="0.2">
      <c r="E2896" s="26"/>
    </row>
    <row r="2897" spans="5:5" x14ac:dyDescent="0.2">
      <c r="E2897" s="26"/>
    </row>
    <row r="2898" spans="5:5" x14ac:dyDescent="0.2">
      <c r="E2898" s="26"/>
    </row>
    <row r="2899" spans="5:5" x14ac:dyDescent="0.2">
      <c r="E2899" s="26"/>
    </row>
    <row r="2900" spans="5:5" x14ac:dyDescent="0.2">
      <c r="E2900" s="26"/>
    </row>
    <row r="2901" spans="5:5" x14ac:dyDescent="0.2">
      <c r="E2901" s="26"/>
    </row>
    <row r="2902" spans="5:5" x14ac:dyDescent="0.2">
      <c r="E2902" s="26"/>
    </row>
    <row r="2903" spans="5:5" x14ac:dyDescent="0.2">
      <c r="E2903" s="26"/>
    </row>
    <row r="2904" spans="5:5" x14ac:dyDescent="0.2">
      <c r="E2904" s="26"/>
    </row>
    <row r="2905" spans="5:5" x14ac:dyDescent="0.2">
      <c r="E2905" s="26"/>
    </row>
    <row r="2906" spans="5:5" x14ac:dyDescent="0.2">
      <c r="E2906" s="26"/>
    </row>
    <row r="2907" spans="5:5" x14ac:dyDescent="0.2">
      <c r="E2907" s="26"/>
    </row>
    <row r="2908" spans="5:5" x14ac:dyDescent="0.2">
      <c r="E2908" s="26"/>
    </row>
    <row r="2909" spans="5:5" x14ac:dyDescent="0.2">
      <c r="E2909" s="26"/>
    </row>
    <row r="2910" spans="5:5" x14ac:dyDescent="0.2">
      <c r="E2910" s="26"/>
    </row>
    <row r="2911" spans="5:5" x14ac:dyDescent="0.2">
      <c r="E2911" s="26"/>
    </row>
    <row r="2912" spans="5:5" x14ac:dyDescent="0.2">
      <c r="E2912" s="26"/>
    </row>
    <row r="2913" spans="5:5" x14ac:dyDescent="0.2">
      <c r="E2913" s="26"/>
    </row>
    <row r="2914" spans="5:5" x14ac:dyDescent="0.2">
      <c r="E2914" s="26"/>
    </row>
    <row r="2915" spans="5:5" x14ac:dyDescent="0.2">
      <c r="E2915" s="26"/>
    </row>
    <row r="2916" spans="5:5" x14ac:dyDescent="0.2">
      <c r="E2916" s="26"/>
    </row>
    <row r="2917" spans="5:5" x14ac:dyDescent="0.2">
      <c r="E2917" s="26"/>
    </row>
    <row r="2918" spans="5:5" x14ac:dyDescent="0.2">
      <c r="E2918" s="26"/>
    </row>
    <row r="2919" spans="5:5" x14ac:dyDescent="0.2">
      <c r="E2919" s="26"/>
    </row>
    <row r="2920" spans="5:5" x14ac:dyDescent="0.2">
      <c r="E2920" s="26"/>
    </row>
    <row r="2921" spans="5:5" x14ac:dyDescent="0.2">
      <c r="E2921" s="26"/>
    </row>
    <row r="2922" spans="5:5" x14ac:dyDescent="0.2">
      <c r="E2922" s="26"/>
    </row>
    <row r="2923" spans="5:5" x14ac:dyDescent="0.2">
      <c r="E2923" s="26"/>
    </row>
    <row r="2924" spans="5:5" x14ac:dyDescent="0.2">
      <c r="E2924" s="26"/>
    </row>
    <row r="2925" spans="5:5" x14ac:dyDescent="0.2">
      <c r="E2925" s="26"/>
    </row>
    <row r="2926" spans="5:5" x14ac:dyDescent="0.2">
      <c r="E2926" s="26"/>
    </row>
    <row r="2927" spans="5:5" x14ac:dyDescent="0.2">
      <c r="E2927" s="26"/>
    </row>
    <row r="2928" spans="5:5" x14ac:dyDescent="0.2">
      <c r="E2928" s="26"/>
    </row>
    <row r="2929" spans="5:5" x14ac:dyDescent="0.2">
      <c r="E2929" s="26"/>
    </row>
    <row r="2930" spans="5:5" x14ac:dyDescent="0.2">
      <c r="E2930" s="26"/>
    </row>
    <row r="2931" spans="5:5" x14ac:dyDescent="0.2">
      <c r="E2931" s="26"/>
    </row>
    <row r="2932" spans="5:5" x14ac:dyDescent="0.2">
      <c r="E2932" s="26"/>
    </row>
    <row r="2933" spans="5:5" x14ac:dyDescent="0.2">
      <c r="E2933" s="26"/>
    </row>
    <row r="2934" spans="5:5" x14ac:dyDescent="0.2">
      <c r="E2934" s="26"/>
    </row>
    <row r="2935" spans="5:5" x14ac:dyDescent="0.2">
      <c r="E2935" s="26"/>
    </row>
    <row r="2936" spans="5:5" x14ac:dyDescent="0.2">
      <c r="E2936" s="26"/>
    </row>
    <row r="2937" spans="5:5" x14ac:dyDescent="0.2">
      <c r="E2937" s="26"/>
    </row>
    <row r="2938" spans="5:5" x14ac:dyDescent="0.2">
      <c r="E2938" s="26"/>
    </row>
    <row r="2939" spans="5:5" x14ac:dyDescent="0.2">
      <c r="E2939" s="26"/>
    </row>
    <row r="2940" spans="5:5" x14ac:dyDescent="0.2">
      <c r="E2940" s="26"/>
    </row>
    <row r="2941" spans="5:5" x14ac:dyDescent="0.2">
      <c r="E2941" s="26"/>
    </row>
    <row r="2942" spans="5:5" x14ac:dyDescent="0.2">
      <c r="E2942" s="26"/>
    </row>
    <row r="2943" spans="5:5" x14ac:dyDescent="0.2">
      <c r="E2943" s="26"/>
    </row>
    <row r="2944" spans="5:5" x14ac:dyDescent="0.2">
      <c r="E2944" s="26"/>
    </row>
    <row r="2945" spans="5:5" x14ac:dyDescent="0.2">
      <c r="E2945" s="26"/>
    </row>
    <row r="2946" spans="5:5" x14ac:dyDescent="0.2">
      <c r="E2946" s="26"/>
    </row>
    <row r="2947" spans="5:5" x14ac:dyDescent="0.2">
      <c r="E2947" s="26"/>
    </row>
    <row r="2948" spans="5:5" x14ac:dyDescent="0.2">
      <c r="E2948" s="26"/>
    </row>
    <row r="2949" spans="5:5" x14ac:dyDescent="0.2">
      <c r="E2949" s="26"/>
    </row>
    <row r="2950" spans="5:5" x14ac:dyDescent="0.2">
      <c r="E2950" s="26"/>
    </row>
    <row r="2951" spans="5:5" x14ac:dyDescent="0.2">
      <c r="E2951" s="26"/>
    </row>
    <row r="2952" spans="5:5" x14ac:dyDescent="0.2">
      <c r="E2952" s="26"/>
    </row>
    <row r="2953" spans="5:5" x14ac:dyDescent="0.2">
      <c r="E2953" s="26"/>
    </row>
    <row r="2954" spans="5:5" x14ac:dyDescent="0.2">
      <c r="E2954" s="26"/>
    </row>
    <row r="2955" spans="5:5" x14ac:dyDescent="0.2">
      <c r="E2955" s="26"/>
    </row>
    <row r="2956" spans="5:5" x14ac:dyDescent="0.2">
      <c r="E2956" s="26"/>
    </row>
    <row r="2957" spans="5:5" x14ac:dyDescent="0.2">
      <c r="E2957" s="26"/>
    </row>
    <row r="2958" spans="5:5" x14ac:dyDescent="0.2">
      <c r="E2958" s="26"/>
    </row>
    <row r="2959" spans="5:5" x14ac:dyDescent="0.2">
      <c r="E2959" s="26"/>
    </row>
    <row r="2960" spans="5:5" x14ac:dyDescent="0.2">
      <c r="E2960" s="26"/>
    </row>
    <row r="2961" spans="5:5" x14ac:dyDescent="0.2">
      <c r="E2961" s="26"/>
    </row>
    <row r="2962" spans="5:5" x14ac:dyDescent="0.2">
      <c r="E2962" s="26"/>
    </row>
    <row r="2963" spans="5:5" x14ac:dyDescent="0.2">
      <c r="E2963" s="26"/>
    </row>
    <row r="2964" spans="5:5" x14ac:dyDescent="0.2">
      <c r="E2964" s="26"/>
    </row>
    <row r="2965" spans="5:5" x14ac:dyDescent="0.2">
      <c r="E2965" s="26"/>
    </row>
    <row r="2966" spans="5:5" x14ac:dyDescent="0.2">
      <c r="E2966" s="26"/>
    </row>
    <row r="2967" spans="5:5" x14ac:dyDescent="0.2">
      <c r="E2967" s="26"/>
    </row>
    <row r="2968" spans="5:5" x14ac:dyDescent="0.2">
      <c r="E2968" s="26"/>
    </row>
    <row r="2969" spans="5:5" x14ac:dyDescent="0.2">
      <c r="E2969" s="26"/>
    </row>
    <row r="2970" spans="5:5" x14ac:dyDescent="0.2">
      <c r="E2970" s="26"/>
    </row>
    <row r="2971" spans="5:5" x14ac:dyDescent="0.2">
      <c r="E2971" s="26"/>
    </row>
    <row r="2972" spans="5:5" x14ac:dyDescent="0.2">
      <c r="E2972" s="26"/>
    </row>
    <row r="2973" spans="5:5" x14ac:dyDescent="0.2">
      <c r="E2973" s="26"/>
    </row>
    <row r="2974" spans="5:5" x14ac:dyDescent="0.2">
      <c r="E2974" s="26"/>
    </row>
    <row r="2975" spans="5:5" x14ac:dyDescent="0.2">
      <c r="E2975" s="26"/>
    </row>
    <row r="2976" spans="5:5" x14ac:dyDescent="0.2">
      <c r="E2976" s="26"/>
    </row>
    <row r="2977" spans="5:5" x14ac:dyDescent="0.2">
      <c r="E2977" s="26"/>
    </row>
    <row r="2978" spans="5:5" x14ac:dyDescent="0.2">
      <c r="E2978" s="26"/>
    </row>
    <row r="2979" spans="5:5" x14ac:dyDescent="0.2">
      <c r="E2979" s="26"/>
    </row>
    <row r="2980" spans="5:5" x14ac:dyDescent="0.2">
      <c r="E2980" s="26"/>
    </row>
    <row r="2981" spans="5:5" x14ac:dyDescent="0.2">
      <c r="E2981" s="26"/>
    </row>
    <row r="2982" spans="5:5" x14ac:dyDescent="0.2">
      <c r="E2982" s="26"/>
    </row>
    <row r="2983" spans="5:5" x14ac:dyDescent="0.2">
      <c r="E2983" s="26"/>
    </row>
    <row r="2984" spans="5:5" x14ac:dyDescent="0.2">
      <c r="E2984" s="26"/>
    </row>
    <row r="2985" spans="5:5" x14ac:dyDescent="0.2">
      <c r="E2985" s="26"/>
    </row>
    <row r="2986" spans="5:5" x14ac:dyDescent="0.2">
      <c r="E2986" s="26"/>
    </row>
    <row r="2987" spans="5:5" x14ac:dyDescent="0.2">
      <c r="E2987" s="26"/>
    </row>
    <row r="2988" spans="5:5" x14ac:dyDescent="0.2">
      <c r="E2988" s="26"/>
    </row>
    <row r="2989" spans="5:5" x14ac:dyDescent="0.2">
      <c r="E2989" s="26"/>
    </row>
    <row r="2990" spans="5:5" x14ac:dyDescent="0.2">
      <c r="E2990" s="26"/>
    </row>
    <row r="2991" spans="5:5" x14ac:dyDescent="0.2">
      <c r="E2991" s="26"/>
    </row>
    <row r="2992" spans="5:5" x14ac:dyDescent="0.2">
      <c r="E2992" s="26"/>
    </row>
    <row r="2993" spans="5:5" x14ac:dyDescent="0.2">
      <c r="E2993" s="26"/>
    </row>
    <row r="2994" spans="5:5" x14ac:dyDescent="0.2">
      <c r="E2994" s="26"/>
    </row>
    <row r="2995" spans="5:5" x14ac:dyDescent="0.2">
      <c r="E2995" s="26"/>
    </row>
    <row r="2996" spans="5:5" x14ac:dyDescent="0.2">
      <c r="E2996" s="26"/>
    </row>
    <row r="2997" spans="5:5" x14ac:dyDescent="0.2">
      <c r="E2997" s="26"/>
    </row>
    <row r="2998" spans="5:5" x14ac:dyDescent="0.2">
      <c r="E2998" s="26"/>
    </row>
    <row r="2999" spans="5:5" x14ac:dyDescent="0.2">
      <c r="E2999" s="26"/>
    </row>
    <row r="3000" spans="5:5" x14ac:dyDescent="0.2">
      <c r="E3000" s="26"/>
    </row>
    <row r="3001" spans="5:5" x14ac:dyDescent="0.2">
      <c r="E3001" s="26"/>
    </row>
    <row r="3002" spans="5:5" x14ac:dyDescent="0.2">
      <c r="E3002" s="26"/>
    </row>
    <row r="3003" spans="5:5" x14ac:dyDescent="0.2">
      <c r="E3003" s="26"/>
    </row>
    <row r="3004" spans="5:5" x14ac:dyDescent="0.2">
      <c r="E3004" s="26"/>
    </row>
    <row r="3005" spans="5:5" x14ac:dyDescent="0.2">
      <c r="E3005" s="26"/>
    </row>
    <row r="3006" spans="5:5" x14ac:dyDescent="0.2">
      <c r="E3006" s="26"/>
    </row>
    <row r="3007" spans="5:5" x14ac:dyDescent="0.2">
      <c r="E3007" s="26"/>
    </row>
    <row r="3008" spans="5:5" x14ac:dyDescent="0.2">
      <c r="E3008" s="26"/>
    </row>
    <row r="3009" spans="5:5" x14ac:dyDescent="0.2">
      <c r="E3009" s="26"/>
    </row>
    <row r="3010" spans="5:5" x14ac:dyDescent="0.2">
      <c r="E3010" s="26"/>
    </row>
    <row r="3011" spans="5:5" x14ac:dyDescent="0.2">
      <c r="E3011" s="26"/>
    </row>
    <row r="3012" spans="5:5" x14ac:dyDescent="0.2">
      <c r="E3012" s="26"/>
    </row>
    <row r="3013" spans="5:5" x14ac:dyDescent="0.2">
      <c r="E3013" s="26"/>
    </row>
    <row r="3014" spans="5:5" x14ac:dyDescent="0.2">
      <c r="E3014" s="26"/>
    </row>
    <row r="3015" spans="5:5" x14ac:dyDescent="0.2">
      <c r="E3015" s="26"/>
    </row>
    <row r="3016" spans="5:5" x14ac:dyDescent="0.2">
      <c r="E3016" s="26"/>
    </row>
    <row r="3017" spans="5:5" x14ac:dyDescent="0.2">
      <c r="E3017" s="26"/>
    </row>
    <row r="3018" spans="5:5" x14ac:dyDescent="0.2">
      <c r="E3018" s="26"/>
    </row>
    <row r="3019" spans="5:5" x14ac:dyDescent="0.2">
      <c r="E3019" s="26"/>
    </row>
    <row r="3020" spans="5:5" x14ac:dyDescent="0.2">
      <c r="E3020" s="26"/>
    </row>
    <row r="3021" spans="5:5" x14ac:dyDescent="0.2">
      <c r="E3021" s="26"/>
    </row>
    <row r="3022" spans="5:5" x14ac:dyDescent="0.2">
      <c r="E3022" s="26"/>
    </row>
    <row r="3023" spans="5:5" x14ac:dyDescent="0.2">
      <c r="E3023" s="26"/>
    </row>
    <row r="3024" spans="5:5" x14ac:dyDescent="0.2">
      <c r="E3024" s="26"/>
    </row>
    <row r="3025" spans="5:5" x14ac:dyDescent="0.2">
      <c r="E3025" s="26"/>
    </row>
    <row r="3026" spans="5:5" x14ac:dyDescent="0.2">
      <c r="E3026" s="26"/>
    </row>
    <row r="3027" spans="5:5" x14ac:dyDescent="0.2">
      <c r="E3027" s="26"/>
    </row>
    <row r="3028" spans="5:5" x14ac:dyDescent="0.2">
      <c r="E3028" s="26"/>
    </row>
    <row r="3029" spans="5:5" x14ac:dyDescent="0.2">
      <c r="E3029" s="26"/>
    </row>
    <row r="3030" spans="5:5" x14ac:dyDescent="0.2">
      <c r="E3030" s="26"/>
    </row>
    <row r="3031" spans="5:5" x14ac:dyDescent="0.2">
      <c r="E3031" s="26"/>
    </row>
    <row r="3032" spans="5:5" x14ac:dyDescent="0.2">
      <c r="E3032" s="26"/>
    </row>
    <row r="3033" spans="5:5" x14ac:dyDescent="0.2">
      <c r="E3033" s="26"/>
    </row>
    <row r="3034" spans="5:5" x14ac:dyDescent="0.2">
      <c r="E3034" s="26"/>
    </row>
    <row r="3035" spans="5:5" x14ac:dyDescent="0.2">
      <c r="E3035" s="26"/>
    </row>
    <row r="3036" spans="5:5" x14ac:dyDescent="0.2">
      <c r="E3036" s="26"/>
    </row>
    <row r="3037" spans="5:5" x14ac:dyDescent="0.2">
      <c r="E3037" s="26"/>
    </row>
    <row r="3038" spans="5:5" x14ac:dyDescent="0.2">
      <c r="E3038" s="26"/>
    </row>
    <row r="3039" spans="5:5" x14ac:dyDescent="0.2">
      <c r="E3039" s="26"/>
    </row>
    <row r="3040" spans="5:5" x14ac:dyDescent="0.2">
      <c r="E3040" s="26"/>
    </row>
    <row r="3041" spans="5:5" x14ac:dyDescent="0.2">
      <c r="E3041" s="26"/>
    </row>
    <row r="3042" spans="5:5" x14ac:dyDescent="0.2">
      <c r="E3042" s="26"/>
    </row>
    <row r="3043" spans="5:5" x14ac:dyDescent="0.2">
      <c r="E3043" s="26"/>
    </row>
    <row r="3044" spans="5:5" x14ac:dyDescent="0.2">
      <c r="E3044" s="26"/>
    </row>
    <row r="3045" spans="5:5" x14ac:dyDescent="0.2">
      <c r="E3045" s="26"/>
    </row>
    <row r="3046" spans="5:5" x14ac:dyDescent="0.2">
      <c r="E3046" s="26"/>
    </row>
    <row r="3047" spans="5:5" x14ac:dyDescent="0.2">
      <c r="E3047" s="26"/>
    </row>
    <row r="3048" spans="5:5" x14ac:dyDescent="0.2">
      <c r="E3048" s="26"/>
    </row>
    <row r="3049" spans="5:5" x14ac:dyDescent="0.2">
      <c r="E3049" s="26"/>
    </row>
    <row r="3050" spans="5:5" x14ac:dyDescent="0.2">
      <c r="E3050" s="26"/>
    </row>
    <row r="3051" spans="5:5" x14ac:dyDescent="0.2">
      <c r="E3051" s="26"/>
    </row>
    <row r="3052" spans="5:5" x14ac:dyDescent="0.2">
      <c r="E3052" s="26"/>
    </row>
    <row r="3053" spans="5:5" x14ac:dyDescent="0.2">
      <c r="E3053" s="26"/>
    </row>
    <row r="3054" spans="5:5" x14ac:dyDescent="0.2">
      <c r="E3054" s="26"/>
    </row>
    <row r="3055" spans="5:5" x14ac:dyDescent="0.2">
      <c r="E3055" s="26"/>
    </row>
    <row r="3056" spans="5:5" x14ac:dyDescent="0.2">
      <c r="E3056" s="26"/>
    </row>
    <row r="3057" spans="5:5" x14ac:dyDescent="0.2">
      <c r="E3057" s="26"/>
    </row>
    <row r="3058" spans="5:5" x14ac:dyDescent="0.2">
      <c r="E3058" s="26"/>
    </row>
    <row r="3059" spans="5:5" x14ac:dyDescent="0.2">
      <c r="E3059" s="26"/>
    </row>
    <row r="3060" spans="5:5" x14ac:dyDescent="0.2">
      <c r="E3060" s="26"/>
    </row>
    <row r="3061" spans="5:5" x14ac:dyDescent="0.2">
      <c r="E3061" s="26"/>
    </row>
    <row r="3062" spans="5:5" x14ac:dyDescent="0.2">
      <c r="E3062" s="26"/>
    </row>
    <row r="3063" spans="5:5" x14ac:dyDescent="0.2">
      <c r="E3063" s="26"/>
    </row>
    <row r="3064" spans="5:5" x14ac:dyDescent="0.2">
      <c r="E3064" s="26"/>
    </row>
    <row r="3065" spans="5:5" x14ac:dyDescent="0.2">
      <c r="E3065" s="26"/>
    </row>
    <row r="3066" spans="5:5" x14ac:dyDescent="0.2">
      <c r="E3066" s="26"/>
    </row>
    <row r="3067" spans="5:5" x14ac:dyDescent="0.2">
      <c r="E3067" s="26"/>
    </row>
    <row r="3068" spans="5:5" x14ac:dyDescent="0.2">
      <c r="E3068" s="26"/>
    </row>
    <row r="3069" spans="5:5" x14ac:dyDescent="0.2">
      <c r="E3069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28"/>
  <sheetViews>
    <sheetView topLeftCell="A191" workbookViewId="0">
      <selection activeCell="A237" sqref="A237"/>
    </sheetView>
  </sheetViews>
  <sheetFormatPr defaultRowHeight="11.25" x14ac:dyDescent="0.2"/>
  <cols>
    <col min="1" max="1" width="9.140625" style="4"/>
    <col min="2" max="2" width="11.28515625" style="11" customWidth="1"/>
    <col min="3" max="3" width="9.140625" style="25"/>
    <col min="4" max="4" width="9.140625" style="4"/>
    <col min="5" max="5" width="19.140625" style="4" customWidth="1"/>
    <col min="6" max="7" width="9.140625" style="4"/>
    <col min="8" max="8" width="9.140625" style="25"/>
    <col min="9" max="16384" width="9.140625" style="4"/>
  </cols>
  <sheetData>
    <row r="1" spans="1:10" x14ac:dyDescent="0.2">
      <c r="A1" s="1" t="s">
        <v>0</v>
      </c>
      <c r="B1" s="2"/>
      <c r="C1" s="3">
        <f>SUM(C113:C310)</f>
        <v>15630.797499999999</v>
      </c>
      <c r="D1" s="3">
        <f>SUM(D113:D310)</f>
        <v>955.75750000000028</v>
      </c>
      <c r="H1" s="5">
        <f ca="1">TODAY()</f>
        <v>42405</v>
      </c>
      <c r="I1" s="5"/>
      <c r="J1" s="5"/>
    </row>
    <row r="2" spans="1:10" s="8" customFormat="1" x14ac:dyDescent="0.2">
      <c r="A2" s="1" t="s">
        <v>1</v>
      </c>
      <c r="B2" s="6" t="s">
        <v>2</v>
      </c>
      <c r="C2" s="7" t="s">
        <v>3</v>
      </c>
      <c r="D2" s="6" t="s">
        <v>4</v>
      </c>
      <c r="E2" s="6" t="s">
        <v>5</v>
      </c>
      <c r="H2" s="9"/>
    </row>
    <row r="3" spans="1:10" x14ac:dyDescent="0.2">
      <c r="A3" s="10">
        <v>14414</v>
      </c>
      <c r="B3" s="11">
        <v>41883</v>
      </c>
      <c r="C3" s="12">
        <v>12.61</v>
      </c>
      <c r="D3" s="12">
        <v>0.96</v>
      </c>
      <c r="E3" s="12"/>
      <c r="H3" s="12"/>
    </row>
    <row r="4" spans="1:10" x14ac:dyDescent="0.2">
      <c r="A4" s="10">
        <v>14415</v>
      </c>
      <c r="B4" s="11">
        <v>41883</v>
      </c>
      <c r="C4" s="12">
        <v>23.82</v>
      </c>
      <c r="D4" s="12">
        <v>1.82</v>
      </c>
      <c r="E4" s="12"/>
      <c r="H4" s="12"/>
    </row>
    <row r="5" spans="1:10" x14ac:dyDescent="0.2">
      <c r="A5" s="10">
        <v>14416</v>
      </c>
      <c r="B5" s="11">
        <v>41883</v>
      </c>
      <c r="C5" s="12">
        <v>159</v>
      </c>
      <c r="D5" s="12"/>
      <c r="E5" s="15" t="s">
        <v>82</v>
      </c>
      <c r="H5" s="10"/>
      <c r="I5" s="10"/>
    </row>
    <row r="6" spans="1:10" x14ac:dyDescent="0.2">
      <c r="A6" s="10">
        <v>14417</v>
      </c>
      <c r="B6" s="11">
        <v>41883</v>
      </c>
      <c r="C6" s="12">
        <v>48.71</v>
      </c>
      <c r="D6" s="12">
        <v>3.71</v>
      </c>
      <c r="E6" s="15" t="s">
        <v>11</v>
      </c>
      <c r="H6" s="10"/>
      <c r="I6" s="10"/>
    </row>
    <row r="7" spans="1:10" x14ac:dyDescent="0.2">
      <c r="A7" s="10">
        <v>14418</v>
      </c>
      <c r="B7" s="11">
        <v>41883</v>
      </c>
      <c r="C7" s="12">
        <v>18.350000000000001</v>
      </c>
      <c r="D7" s="12">
        <v>1.4</v>
      </c>
      <c r="E7" s="15" t="s">
        <v>11</v>
      </c>
      <c r="H7" s="10"/>
      <c r="I7" s="10"/>
    </row>
    <row r="8" spans="1:10" x14ac:dyDescent="0.2">
      <c r="A8" s="10">
        <v>14419</v>
      </c>
      <c r="B8" s="11">
        <v>41883</v>
      </c>
      <c r="C8" s="12">
        <v>10.83</v>
      </c>
      <c r="D8" s="12">
        <v>0.83</v>
      </c>
      <c r="E8" s="17"/>
      <c r="F8" s="33">
        <f>+C6+C7</f>
        <v>67.06</v>
      </c>
      <c r="G8" s="34">
        <v>65.53</v>
      </c>
      <c r="H8" s="12"/>
      <c r="I8" s="10"/>
    </row>
    <row r="9" spans="1:10" x14ac:dyDescent="0.2">
      <c r="A9" s="10">
        <v>14420</v>
      </c>
      <c r="B9" s="11">
        <v>41884</v>
      </c>
      <c r="C9" s="12">
        <v>148</v>
      </c>
      <c r="D9" s="12"/>
      <c r="E9" s="15" t="s">
        <v>82</v>
      </c>
      <c r="H9" s="10"/>
      <c r="I9" s="10"/>
    </row>
    <row r="10" spans="1:10" x14ac:dyDescent="0.2">
      <c r="A10" s="10">
        <v>14421</v>
      </c>
      <c r="B10" s="11">
        <v>41884</v>
      </c>
      <c r="C10" s="12">
        <v>12</v>
      </c>
      <c r="D10" s="12">
        <v>0.91</v>
      </c>
      <c r="E10" s="17"/>
      <c r="H10" s="12"/>
      <c r="I10" s="10"/>
    </row>
    <row r="11" spans="1:10" x14ac:dyDescent="0.2">
      <c r="A11" s="10">
        <v>14422</v>
      </c>
      <c r="B11" s="11">
        <v>41884</v>
      </c>
      <c r="C11" s="12">
        <v>75.78</v>
      </c>
      <c r="D11" s="12">
        <v>5.78</v>
      </c>
      <c r="E11" s="15" t="s">
        <v>11</v>
      </c>
      <c r="F11" s="21"/>
      <c r="G11" s="22"/>
      <c r="H11" s="10"/>
      <c r="I11" s="10"/>
    </row>
    <row r="12" spans="1:10" x14ac:dyDescent="0.2">
      <c r="A12" s="10">
        <v>14423</v>
      </c>
      <c r="B12" s="11">
        <v>41884</v>
      </c>
      <c r="C12" s="12">
        <v>11.85</v>
      </c>
      <c r="D12" s="12">
        <v>0.9</v>
      </c>
      <c r="E12" s="17"/>
      <c r="H12" s="12"/>
      <c r="I12" s="10"/>
    </row>
    <row r="13" spans="1:10" x14ac:dyDescent="0.2">
      <c r="A13" s="10">
        <v>14424</v>
      </c>
      <c r="B13" s="11">
        <v>41884</v>
      </c>
      <c r="C13" s="12">
        <v>155.88</v>
      </c>
      <c r="D13" s="12">
        <v>11.88</v>
      </c>
      <c r="E13" s="13" t="s">
        <v>113</v>
      </c>
      <c r="H13" s="12"/>
      <c r="I13" s="10"/>
    </row>
    <row r="14" spans="1:10" x14ac:dyDescent="0.2">
      <c r="A14" s="10">
        <v>14425</v>
      </c>
      <c r="B14" s="11">
        <v>41884</v>
      </c>
      <c r="C14" s="12">
        <v>397.28</v>
      </c>
      <c r="D14" s="12">
        <v>30.28</v>
      </c>
      <c r="E14" s="15" t="s">
        <v>11</v>
      </c>
      <c r="H14" s="10"/>
      <c r="I14" s="10"/>
    </row>
    <row r="15" spans="1:10" x14ac:dyDescent="0.2">
      <c r="A15" s="10">
        <v>14426</v>
      </c>
      <c r="B15" s="11">
        <v>41884</v>
      </c>
      <c r="C15" s="12">
        <v>32.26</v>
      </c>
      <c r="D15" s="12">
        <v>2.46</v>
      </c>
      <c r="E15" s="15" t="s">
        <v>11</v>
      </c>
      <c r="H15" s="10"/>
      <c r="I15" s="10"/>
    </row>
    <row r="16" spans="1:10" x14ac:dyDescent="0.2">
      <c r="A16" s="10">
        <v>14427</v>
      </c>
      <c r="B16" s="11">
        <v>41884</v>
      </c>
      <c r="C16" s="12">
        <v>584.54999999999995</v>
      </c>
      <c r="D16" s="12">
        <v>44.55</v>
      </c>
      <c r="E16" s="15" t="s">
        <v>11</v>
      </c>
      <c r="H16" s="10"/>
      <c r="I16" s="10"/>
    </row>
    <row r="17" spans="1:9" x14ac:dyDescent="0.2">
      <c r="A17" s="10">
        <v>14428</v>
      </c>
      <c r="B17" s="11">
        <v>41884</v>
      </c>
      <c r="C17" s="12">
        <v>199.83</v>
      </c>
      <c r="D17" s="12">
        <v>15.23</v>
      </c>
      <c r="E17" s="15" t="s">
        <v>11</v>
      </c>
      <c r="H17" s="10"/>
      <c r="I17" s="10"/>
    </row>
    <row r="18" spans="1:9" x14ac:dyDescent="0.2">
      <c r="A18" s="10">
        <v>14429</v>
      </c>
      <c r="B18" s="11">
        <v>41884</v>
      </c>
      <c r="C18" s="12">
        <v>81</v>
      </c>
      <c r="D18" s="12"/>
      <c r="E18" s="15" t="s">
        <v>82</v>
      </c>
      <c r="F18" s="33">
        <f>+C11+C14+C15+C16</f>
        <v>1089.8699999999999</v>
      </c>
      <c r="G18" s="34">
        <v>1078.05</v>
      </c>
      <c r="H18" s="10"/>
      <c r="I18" s="10"/>
    </row>
    <row r="19" spans="1:9" x14ac:dyDescent="0.2">
      <c r="A19" s="10">
        <v>14430</v>
      </c>
      <c r="B19" s="11">
        <v>41885</v>
      </c>
      <c r="C19" s="12">
        <v>354</v>
      </c>
      <c r="D19" s="12"/>
      <c r="E19" s="15" t="s">
        <v>82</v>
      </c>
      <c r="H19" s="10"/>
      <c r="I19" s="10"/>
    </row>
    <row r="20" spans="1:9" x14ac:dyDescent="0.2">
      <c r="A20" s="10">
        <v>14431</v>
      </c>
      <c r="B20" s="11">
        <v>41885</v>
      </c>
      <c r="C20" s="12">
        <v>184</v>
      </c>
      <c r="D20" s="12">
        <v>14</v>
      </c>
      <c r="E20" s="17"/>
      <c r="H20" s="12"/>
      <c r="I20" s="10"/>
    </row>
    <row r="21" spans="1:9" x14ac:dyDescent="0.2">
      <c r="A21" s="10">
        <v>14432</v>
      </c>
      <c r="B21" s="11">
        <v>41885</v>
      </c>
      <c r="C21" s="12">
        <v>277.12</v>
      </c>
      <c r="D21" s="12">
        <v>21.12</v>
      </c>
      <c r="E21" s="17"/>
      <c r="F21" s="18"/>
      <c r="G21" s="19"/>
      <c r="H21" s="12"/>
      <c r="I21" s="10"/>
    </row>
    <row r="22" spans="1:9" x14ac:dyDescent="0.2">
      <c r="A22" s="10">
        <v>14433</v>
      </c>
      <c r="B22" s="11">
        <v>41885</v>
      </c>
      <c r="C22" s="12">
        <v>5</v>
      </c>
      <c r="D22" s="12">
        <v>0.38</v>
      </c>
      <c r="E22" s="17"/>
      <c r="F22" s="33">
        <v>0</v>
      </c>
      <c r="G22" s="34">
        <f>+F22*0.97831</f>
        <v>0</v>
      </c>
      <c r="H22" s="12"/>
      <c r="I22" s="10"/>
    </row>
    <row r="23" spans="1:9" x14ac:dyDescent="0.2">
      <c r="A23" s="10">
        <v>14434</v>
      </c>
      <c r="B23" s="11">
        <v>41886</v>
      </c>
      <c r="C23" s="12">
        <v>126.65</v>
      </c>
      <c r="D23" s="12">
        <v>9.65</v>
      </c>
      <c r="E23" s="17"/>
      <c r="H23" s="12"/>
      <c r="I23" s="10"/>
    </row>
    <row r="24" spans="1:9" x14ac:dyDescent="0.2">
      <c r="A24" s="10">
        <v>14435</v>
      </c>
      <c r="B24" s="11">
        <v>41886</v>
      </c>
      <c r="C24" s="12">
        <v>346</v>
      </c>
      <c r="D24" s="12"/>
      <c r="E24" s="13" t="s">
        <v>77</v>
      </c>
      <c r="H24" s="12"/>
      <c r="I24" s="10"/>
    </row>
    <row r="25" spans="1:9" x14ac:dyDescent="0.2">
      <c r="A25" s="10">
        <v>14436</v>
      </c>
      <c r="B25" s="11">
        <v>41886</v>
      </c>
      <c r="C25" s="12">
        <v>7.58</v>
      </c>
      <c r="D25" s="12">
        <v>0.57999999999999996</v>
      </c>
      <c r="E25" s="17"/>
      <c r="H25" s="12"/>
      <c r="I25" s="10"/>
    </row>
    <row r="26" spans="1:9" x14ac:dyDescent="0.2">
      <c r="A26" s="10">
        <v>14437</v>
      </c>
      <c r="B26" s="11">
        <v>41886</v>
      </c>
      <c r="C26" s="12">
        <v>16.239999999999998</v>
      </c>
      <c r="D26" s="12">
        <v>1.24</v>
      </c>
      <c r="E26" s="15" t="s">
        <v>23</v>
      </c>
      <c r="F26" s="21"/>
      <c r="G26" s="22"/>
      <c r="H26" s="10"/>
      <c r="I26" s="10"/>
    </row>
    <row r="27" spans="1:9" x14ac:dyDescent="0.2">
      <c r="A27" s="10">
        <v>14438</v>
      </c>
      <c r="B27" s="11">
        <v>41886</v>
      </c>
      <c r="C27" s="12">
        <v>157.5</v>
      </c>
      <c r="D27" s="12">
        <v>12</v>
      </c>
      <c r="E27" s="15" t="s">
        <v>11</v>
      </c>
      <c r="H27" s="10"/>
      <c r="I27" s="10"/>
    </row>
    <row r="28" spans="1:9" x14ac:dyDescent="0.2">
      <c r="A28" s="10">
        <v>14439</v>
      </c>
      <c r="B28" s="11">
        <v>41886</v>
      </c>
      <c r="C28" s="12">
        <v>78</v>
      </c>
      <c r="D28" s="12"/>
      <c r="E28" s="13" t="s">
        <v>114</v>
      </c>
      <c r="H28" s="12"/>
      <c r="I28" s="10"/>
    </row>
    <row r="29" spans="1:9" x14ac:dyDescent="0.2">
      <c r="A29" s="10">
        <v>14440</v>
      </c>
      <c r="B29" s="11">
        <v>41886</v>
      </c>
      <c r="C29" s="12">
        <v>19.43</v>
      </c>
      <c r="D29" s="12">
        <v>1.48</v>
      </c>
      <c r="E29" s="17"/>
      <c r="F29" s="18"/>
      <c r="G29" s="19"/>
      <c r="H29" s="12"/>
      <c r="I29" s="10"/>
    </row>
    <row r="30" spans="1:9" x14ac:dyDescent="0.2">
      <c r="A30" s="10">
        <v>14441</v>
      </c>
      <c r="B30" s="11">
        <v>41886</v>
      </c>
      <c r="C30" s="12">
        <v>22.73</v>
      </c>
      <c r="D30" s="12">
        <v>1.73</v>
      </c>
      <c r="E30" s="17"/>
      <c r="F30" s="33">
        <f>+C26+80</f>
        <v>96.24</v>
      </c>
      <c r="G30" s="34">
        <v>95.27</v>
      </c>
      <c r="H30" s="12"/>
      <c r="I30" s="10"/>
    </row>
    <row r="31" spans="1:9" x14ac:dyDescent="0.2">
      <c r="A31" s="10">
        <v>14442</v>
      </c>
      <c r="B31" s="11">
        <v>41887</v>
      </c>
      <c r="C31" s="12">
        <v>35.67</v>
      </c>
      <c r="D31" s="12">
        <v>2.72</v>
      </c>
      <c r="E31" s="15" t="s">
        <v>11</v>
      </c>
      <c r="H31" s="10"/>
      <c r="I31" s="10"/>
    </row>
    <row r="32" spans="1:9" x14ac:dyDescent="0.2">
      <c r="A32" s="10">
        <v>14443</v>
      </c>
      <c r="B32" s="11">
        <v>41887</v>
      </c>
      <c r="C32" s="12">
        <v>62.62</v>
      </c>
      <c r="D32" s="12">
        <v>4.7699999999999996</v>
      </c>
      <c r="E32" s="15" t="s">
        <v>13</v>
      </c>
      <c r="H32" s="10"/>
      <c r="I32" s="10"/>
    </row>
    <row r="33" spans="1:9" x14ac:dyDescent="0.2">
      <c r="A33" s="10">
        <v>14444</v>
      </c>
      <c r="B33" s="11">
        <v>41887</v>
      </c>
      <c r="C33" s="12">
        <v>37.89</v>
      </c>
      <c r="D33" s="12">
        <v>2.89</v>
      </c>
      <c r="E33" s="15" t="s">
        <v>115</v>
      </c>
      <c r="F33" s="21"/>
      <c r="G33" s="22"/>
      <c r="H33" s="10"/>
      <c r="I33" s="10"/>
    </row>
    <row r="34" spans="1:9" x14ac:dyDescent="0.2">
      <c r="A34" s="10">
        <v>14445</v>
      </c>
      <c r="B34" s="11">
        <v>41887</v>
      </c>
      <c r="C34" s="12">
        <v>15.37</v>
      </c>
      <c r="D34" s="12">
        <v>1.17</v>
      </c>
      <c r="E34" s="15" t="s">
        <v>7</v>
      </c>
      <c r="F34" s="21"/>
      <c r="G34" s="22"/>
      <c r="H34" s="10"/>
      <c r="I34" s="10"/>
    </row>
    <row r="35" spans="1:9" x14ac:dyDescent="0.2">
      <c r="A35" s="10">
        <v>14446</v>
      </c>
      <c r="B35" s="11">
        <v>41887</v>
      </c>
      <c r="C35" s="12">
        <v>113</v>
      </c>
      <c r="D35" s="12"/>
      <c r="E35" s="13"/>
      <c r="F35" s="18"/>
      <c r="G35" s="19"/>
      <c r="H35" s="12"/>
      <c r="I35" s="10"/>
    </row>
    <row r="36" spans="1:9" x14ac:dyDescent="0.2">
      <c r="A36" s="10">
        <v>14447</v>
      </c>
      <c r="B36" s="11">
        <v>41887</v>
      </c>
      <c r="C36" s="12">
        <v>57.37</v>
      </c>
      <c r="D36" s="12">
        <v>4.37</v>
      </c>
      <c r="E36" s="15" t="s">
        <v>11</v>
      </c>
      <c r="F36" s="21"/>
      <c r="G36" s="22"/>
      <c r="H36" s="10"/>
      <c r="I36" s="10"/>
    </row>
    <row r="37" spans="1:9" x14ac:dyDescent="0.2">
      <c r="A37" s="10">
        <v>14448</v>
      </c>
      <c r="B37" s="11">
        <v>41887</v>
      </c>
      <c r="C37" s="12">
        <v>80</v>
      </c>
      <c r="D37" s="12"/>
      <c r="E37" s="17"/>
      <c r="H37" s="12"/>
      <c r="I37" s="10"/>
    </row>
    <row r="38" spans="1:9" x14ac:dyDescent="0.2">
      <c r="A38" s="10">
        <v>14449</v>
      </c>
      <c r="B38" s="11">
        <v>41887</v>
      </c>
      <c r="C38" s="12">
        <v>8.61</v>
      </c>
      <c r="D38" s="12">
        <v>0.66</v>
      </c>
      <c r="E38" s="17"/>
      <c r="H38" s="12"/>
      <c r="I38" s="10"/>
    </row>
    <row r="39" spans="1:9" x14ac:dyDescent="0.2">
      <c r="A39" s="10">
        <v>14450</v>
      </c>
      <c r="B39" s="11">
        <v>41887</v>
      </c>
      <c r="C39" s="12">
        <v>5.39</v>
      </c>
      <c r="D39" s="12">
        <v>0.41</v>
      </c>
      <c r="E39" s="17"/>
      <c r="H39" s="12"/>
      <c r="I39" s="10"/>
    </row>
    <row r="40" spans="1:9" x14ac:dyDescent="0.2">
      <c r="A40" s="10">
        <v>14451</v>
      </c>
      <c r="B40" s="11">
        <v>41887</v>
      </c>
      <c r="C40" s="12">
        <v>35</v>
      </c>
      <c r="D40" s="12"/>
      <c r="E40" s="17"/>
      <c r="F40" s="18"/>
      <c r="G40" s="19"/>
      <c r="H40" s="12"/>
      <c r="I40" s="10"/>
    </row>
    <row r="41" spans="1:9" x14ac:dyDescent="0.2">
      <c r="A41" s="10">
        <v>14452</v>
      </c>
      <c r="B41" s="11">
        <v>41887</v>
      </c>
      <c r="C41" s="12">
        <v>227.87</v>
      </c>
      <c r="D41" s="12">
        <v>17.37</v>
      </c>
      <c r="E41" s="17"/>
      <c r="H41" s="12"/>
      <c r="I41" s="10"/>
    </row>
    <row r="42" spans="1:9" x14ac:dyDescent="0.2">
      <c r="A42" s="10">
        <v>14453</v>
      </c>
      <c r="B42" s="11">
        <v>41887</v>
      </c>
      <c r="C42" s="12">
        <v>97.43</v>
      </c>
      <c r="D42" s="12">
        <v>7.43</v>
      </c>
      <c r="E42" s="15" t="s">
        <v>116</v>
      </c>
      <c r="F42" s="33">
        <f>+C31+C32+C34+C36+C17</f>
        <v>370.86</v>
      </c>
      <c r="G42" s="34">
        <v>365.27</v>
      </c>
      <c r="H42" s="10"/>
      <c r="I42" s="10"/>
    </row>
    <row r="43" spans="1:9" x14ac:dyDescent="0.2">
      <c r="A43" s="10">
        <v>14454</v>
      </c>
      <c r="B43" s="11">
        <v>41888</v>
      </c>
      <c r="C43" s="12">
        <v>155.87</v>
      </c>
      <c r="D43" s="12">
        <v>11.88</v>
      </c>
      <c r="E43" s="17"/>
      <c r="H43" s="12"/>
      <c r="I43" s="10"/>
    </row>
    <row r="44" spans="1:9" x14ac:dyDescent="0.2">
      <c r="A44" s="10">
        <v>14455</v>
      </c>
      <c r="B44" s="11">
        <v>41888</v>
      </c>
      <c r="C44" s="12">
        <v>356.33</v>
      </c>
      <c r="D44" s="12">
        <v>27.16</v>
      </c>
      <c r="E44" s="13" t="s">
        <v>117</v>
      </c>
      <c r="H44" s="12"/>
      <c r="I44" s="10"/>
    </row>
    <row r="45" spans="1:9" x14ac:dyDescent="0.2">
      <c r="A45" s="10">
        <v>14456</v>
      </c>
      <c r="B45" s="11">
        <v>41888</v>
      </c>
      <c r="C45" s="12">
        <v>23.82</v>
      </c>
      <c r="D45" s="12">
        <v>1.82</v>
      </c>
      <c r="E45" s="17"/>
      <c r="H45" s="12"/>
      <c r="I45" s="10"/>
    </row>
    <row r="46" spans="1:9" x14ac:dyDescent="0.2">
      <c r="A46" s="10">
        <v>14457</v>
      </c>
      <c r="B46" s="11">
        <v>41888</v>
      </c>
      <c r="C46" s="12">
        <v>8.61</v>
      </c>
      <c r="D46" s="12">
        <v>0.66</v>
      </c>
      <c r="E46" s="15" t="s">
        <v>11</v>
      </c>
      <c r="F46" s="21"/>
      <c r="G46" s="22"/>
      <c r="H46" s="10"/>
      <c r="I46" s="10"/>
    </row>
    <row r="47" spans="1:9" x14ac:dyDescent="0.2">
      <c r="A47" s="10">
        <v>14458</v>
      </c>
      <c r="B47" s="11">
        <v>41888</v>
      </c>
      <c r="C47" s="12">
        <v>200</v>
      </c>
      <c r="D47" s="12">
        <v>15.24</v>
      </c>
      <c r="E47" s="17"/>
      <c r="H47" s="12"/>
      <c r="I47" s="10"/>
    </row>
    <row r="48" spans="1:9" x14ac:dyDescent="0.2">
      <c r="A48" s="10">
        <v>14459</v>
      </c>
      <c r="B48" s="11">
        <v>41888</v>
      </c>
      <c r="C48" s="12">
        <v>11.85</v>
      </c>
      <c r="D48" s="12">
        <v>0.9</v>
      </c>
      <c r="E48" s="15" t="s">
        <v>11</v>
      </c>
      <c r="H48" s="10"/>
      <c r="I48" s="10"/>
    </row>
    <row r="49" spans="1:9" x14ac:dyDescent="0.2">
      <c r="A49" s="10">
        <v>14460</v>
      </c>
      <c r="B49" s="11">
        <v>41888</v>
      </c>
      <c r="C49" s="12">
        <v>99.59</v>
      </c>
      <c r="D49" s="12">
        <v>7.59</v>
      </c>
      <c r="E49" s="17"/>
      <c r="F49" s="18"/>
      <c r="G49" s="19"/>
      <c r="H49" s="12"/>
      <c r="I49" s="10"/>
    </row>
    <row r="50" spans="1:9" x14ac:dyDescent="0.2">
      <c r="A50" s="10">
        <v>14461</v>
      </c>
      <c r="B50" s="11">
        <v>41888</v>
      </c>
      <c r="C50" s="12">
        <v>8.61</v>
      </c>
      <c r="D50" s="12">
        <v>0.66</v>
      </c>
      <c r="E50" s="15" t="s">
        <v>112</v>
      </c>
      <c r="F50" s="21"/>
      <c r="G50" s="22"/>
      <c r="H50" s="10"/>
      <c r="I50" s="10"/>
    </row>
    <row r="51" spans="1:9" x14ac:dyDescent="0.2">
      <c r="A51" s="10">
        <v>14462</v>
      </c>
      <c r="B51" s="11">
        <v>41888</v>
      </c>
      <c r="C51" s="12">
        <v>38.700000000000003</v>
      </c>
      <c r="D51" s="12">
        <v>2.95</v>
      </c>
      <c r="E51" s="15" t="s">
        <v>13</v>
      </c>
      <c r="H51" s="10"/>
      <c r="I51" s="10"/>
    </row>
    <row r="52" spans="1:9" x14ac:dyDescent="0.2">
      <c r="A52" s="10">
        <v>14463</v>
      </c>
      <c r="B52" s="11">
        <v>41888</v>
      </c>
      <c r="C52" s="12">
        <v>27.06</v>
      </c>
      <c r="D52" s="12">
        <v>2.06</v>
      </c>
      <c r="E52" s="17"/>
      <c r="H52" s="12"/>
      <c r="I52" s="10"/>
    </row>
    <row r="53" spans="1:9" x14ac:dyDescent="0.2">
      <c r="A53" s="10">
        <v>14464</v>
      </c>
      <c r="B53" s="11">
        <v>41888</v>
      </c>
      <c r="C53" s="12">
        <v>274.41000000000003</v>
      </c>
      <c r="D53" s="12">
        <v>20.91</v>
      </c>
      <c r="E53" s="15"/>
      <c r="F53" s="33">
        <f>+C46+C48+C50+C51</f>
        <v>67.77000000000001</v>
      </c>
      <c r="G53" s="34">
        <v>65.72</v>
      </c>
      <c r="H53" s="10"/>
      <c r="I53" s="10"/>
    </row>
    <row r="54" spans="1:9" x14ac:dyDescent="0.2">
      <c r="A54" s="10">
        <v>14465</v>
      </c>
      <c r="B54" s="11">
        <v>41890</v>
      </c>
      <c r="C54" s="12">
        <v>19.32</v>
      </c>
      <c r="D54" s="12">
        <v>1.47</v>
      </c>
      <c r="E54" s="17"/>
      <c r="H54" s="12"/>
      <c r="I54" s="10"/>
    </row>
    <row r="55" spans="1:9" x14ac:dyDescent="0.2">
      <c r="A55" s="10">
        <v>14466</v>
      </c>
      <c r="B55" s="11">
        <v>41890</v>
      </c>
      <c r="C55" s="12">
        <v>218.67</v>
      </c>
      <c r="D55" s="12">
        <v>16.670000000000002</v>
      </c>
      <c r="E55" s="23"/>
      <c r="H55" s="10"/>
      <c r="I55" s="10"/>
    </row>
    <row r="56" spans="1:9" x14ac:dyDescent="0.2">
      <c r="A56" s="10">
        <v>14467</v>
      </c>
      <c r="B56" s="11">
        <v>41890</v>
      </c>
      <c r="C56" s="12">
        <v>25.98</v>
      </c>
      <c r="D56" s="12">
        <v>1.98</v>
      </c>
      <c r="E56" s="15" t="s">
        <v>7</v>
      </c>
      <c r="H56" s="10"/>
      <c r="I56" s="10"/>
    </row>
    <row r="57" spans="1:9" x14ac:dyDescent="0.2">
      <c r="A57" s="10">
        <v>14468</v>
      </c>
      <c r="B57" s="11">
        <v>41890</v>
      </c>
      <c r="C57" s="12">
        <v>457.74</v>
      </c>
      <c r="D57" s="12">
        <v>35.229999999999997</v>
      </c>
      <c r="E57" s="15" t="s">
        <v>21</v>
      </c>
      <c r="H57" s="10"/>
      <c r="I57" s="10"/>
    </row>
    <row r="58" spans="1:9" x14ac:dyDescent="0.2">
      <c r="A58" s="10">
        <v>14469</v>
      </c>
      <c r="B58" s="11">
        <v>41890</v>
      </c>
      <c r="C58" s="12">
        <v>28</v>
      </c>
      <c r="D58" s="12"/>
      <c r="E58" s="15" t="s">
        <v>16</v>
      </c>
      <c r="H58" s="10"/>
      <c r="I58" s="10"/>
    </row>
    <row r="59" spans="1:9" x14ac:dyDescent="0.2">
      <c r="A59" s="10">
        <v>14470</v>
      </c>
      <c r="B59" s="11">
        <v>41890</v>
      </c>
      <c r="C59" s="12">
        <v>302.02</v>
      </c>
      <c r="D59" s="12">
        <v>23.02</v>
      </c>
      <c r="E59" s="15" t="s">
        <v>21</v>
      </c>
      <c r="H59" s="10"/>
      <c r="I59" s="10"/>
    </row>
    <row r="60" spans="1:9" x14ac:dyDescent="0.2">
      <c r="A60" s="10">
        <v>14471</v>
      </c>
      <c r="B60" s="11">
        <v>41890</v>
      </c>
      <c r="C60" s="12">
        <v>10.83</v>
      </c>
      <c r="D60" s="12">
        <v>0.83</v>
      </c>
      <c r="E60" s="15" t="s">
        <v>11</v>
      </c>
      <c r="H60" s="10"/>
      <c r="I60" s="10"/>
    </row>
    <row r="61" spans="1:9" x14ac:dyDescent="0.2">
      <c r="A61" s="10">
        <v>14472</v>
      </c>
      <c r="B61" s="11">
        <v>41890</v>
      </c>
      <c r="C61" s="12">
        <v>154.36000000000001</v>
      </c>
      <c r="D61" s="12">
        <v>11.76</v>
      </c>
      <c r="E61" s="15" t="s">
        <v>7</v>
      </c>
      <c r="F61" s="33">
        <f>+C56+C60+C61</f>
        <v>191.17000000000002</v>
      </c>
      <c r="G61" s="34">
        <v>187.9</v>
      </c>
      <c r="H61" s="10"/>
      <c r="I61" s="10"/>
    </row>
    <row r="62" spans="1:9" x14ac:dyDescent="0.2">
      <c r="A62" s="10">
        <v>14473</v>
      </c>
      <c r="B62" s="11">
        <v>41891</v>
      </c>
      <c r="C62" s="12">
        <v>40.97</v>
      </c>
      <c r="D62" s="12">
        <v>3.12</v>
      </c>
      <c r="E62" s="15" t="s">
        <v>11</v>
      </c>
      <c r="H62" s="10"/>
      <c r="I62" s="10"/>
    </row>
    <row r="63" spans="1:9" x14ac:dyDescent="0.2">
      <c r="A63" s="10">
        <v>14474</v>
      </c>
      <c r="B63" s="11">
        <v>41891</v>
      </c>
      <c r="C63" s="12">
        <v>-8.61</v>
      </c>
      <c r="D63" s="12">
        <v>-0.66</v>
      </c>
      <c r="E63" s="13" t="s">
        <v>86</v>
      </c>
      <c r="H63" s="12"/>
      <c r="I63" s="10"/>
    </row>
    <row r="64" spans="1:9" x14ac:dyDescent="0.2">
      <c r="A64" s="10">
        <v>14475</v>
      </c>
      <c r="B64" s="11">
        <v>41891</v>
      </c>
      <c r="C64" s="12">
        <v>21.65</v>
      </c>
      <c r="D64" s="12">
        <v>1.65</v>
      </c>
      <c r="E64" s="17"/>
      <c r="F64" s="18"/>
      <c r="G64" s="19"/>
      <c r="H64" s="12"/>
      <c r="I64" s="10"/>
    </row>
    <row r="65" spans="1:9" x14ac:dyDescent="0.2">
      <c r="A65" s="10">
        <v>14476</v>
      </c>
      <c r="B65" s="11">
        <v>41891</v>
      </c>
      <c r="C65" s="12">
        <v>100</v>
      </c>
      <c r="D65" s="12"/>
      <c r="E65" s="15" t="s">
        <v>39</v>
      </c>
      <c r="H65" s="10"/>
      <c r="I65" s="10"/>
    </row>
    <row r="66" spans="1:9" x14ac:dyDescent="0.2">
      <c r="A66" s="10">
        <v>14477</v>
      </c>
      <c r="B66" s="11">
        <v>41891</v>
      </c>
      <c r="C66" s="12">
        <v>49.86</v>
      </c>
      <c r="D66" s="12">
        <v>3.8</v>
      </c>
      <c r="E66" s="17"/>
      <c r="F66" s="18"/>
      <c r="G66" s="19"/>
      <c r="H66" s="12"/>
      <c r="I66" s="10"/>
    </row>
    <row r="67" spans="1:9" x14ac:dyDescent="0.2">
      <c r="A67" s="10">
        <v>14478</v>
      </c>
      <c r="B67" s="11">
        <v>41891</v>
      </c>
      <c r="C67" s="12">
        <v>15</v>
      </c>
      <c r="D67" s="12">
        <v>1.1399999999999999</v>
      </c>
      <c r="E67" s="17"/>
      <c r="F67" s="18"/>
      <c r="G67" s="19"/>
      <c r="H67" s="12"/>
      <c r="I67" s="10"/>
    </row>
    <row r="68" spans="1:9" x14ac:dyDescent="0.2">
      <c r="A68" s="10">
        <v>14479</v>
      </c>
      <c r="B68" s="11">
        <v>41891</v>
      </c>
      <c r="C68" s="12">
        <v>67.12</v>
      </c>
      <c r="D68" s="12">
        <v>5.12</v>
      </c>
      <c r="E68" s="15" t="s">
        <v>11</v>
      </c>
      <c r="H68" s="10"/>
      <c r="I68" s="10"/>
    </row>
    <row r="69" spans="1:9" x14ac:dyDescent="0.2">
      <c r="A69" s="10">
        <v>14480</v>
      </c>
      <c r="B69" s="11">
        <v>41891</v>
      </c>
      <c r="C69" s="12">
        <v>15</v>
      </c>
      <c r="D69" s="12">
        <v>1.1399999999999999</v>
      </c>
      <c r="E69" s="17"/>
      <c r="F69" s="18"/>
      <c r="G69" s="19"/>
      <c r="H69" s="12"/>
      <c r="I69" s="10"/>
    </row>
    <row r="70" spans="1:9" x14ac:dyDescent="0.2">
      <c r="A70" s="10">
        <v>14481</v>
      </c>
      <c r="B70" s="11">
        <v>41891</v>
      </c>
      <c r="C70" s="12">
        <v>155.88</v>
      </c>
      <c r="D70" s="12">
        <v>11.88</v>
      </c>
      <c r="E70" s="15"/>
      <c r="H70" s="10"/>
      <c r="I70" s="10"/>
    </row>
    <row r="71" spans="1:9" x14ac:dyDescent="0.2">
      <c r="A71" s="10">
        <v>14482</v>
      </c>
      <c r="B71" s="11">
        <v>41891</v>
      </c>
      <c r="C71" s="12">
        <v>64.790000000000006</v>
      </c>
      <c r="D71" s="12">
        <v>4.9400000000000004</v>
      </c>
      <c r="E71" s="15" t="s">
        <v>11</v>
      </c>
      <c r="F71" s="33">
        <f>+C62+37.89+C68+C71</f>
        <v>210.77000000000004</v>
      </c>
      <c r="G71" s="34">
        <v>208</v>
      </c>
      <c r="H71" s="10"/>
      <c r="I71" s="10"/>
    </row>
    <row r="72" spans="1:9" x14ac:dyDescent="0.2">
      <c r="A72" s="10">
        <v>14483</v>
      </c>
      <c r="B72" s="11">
        <v>41892</v>
      </c>
      <c r="C72" s="12">
        <v>40</v>
      </c>
      <c r="D72" s="12">
        <v>3.05</v>
      </c>
      <c r="E72" s="17"/>
      <c r="H72" s="12"/>
      <c r="I72" s="10"/>
    </row>
    <row r="73" spans="1:9" x14ac:dyDescent="0.2">
      <c r="A73" s="10">
        <v>14484</v>
      </c>
      <c r="B73" s="11">
        <v>41892</v>
      </c>
      <c r="C73" s="12">
        <v>372</v>
      </c>
      <c r="D73" s="12"/>
      <c r="E73" s="15" t="s">
        <v>39</v>
      </c>
      <c r="H73" s="10"/>
      <c r="I73" s="10"/>
    </row>
    <row r="74" spans="1:9" x14ac:dyDescent="0.2">
      <c r="A74" s="10">
        <v>14485</v>
      </c>
      <c r="B74" s="11">
        <v>41892</v>
      </c>
      <c r="C74" s="12">
        <v>4.33</v>
      </c>
      <c r="D74" s="12">
        <v>0.33</v>
      </c>
      <c r="E74" s="15" t="s">
        <v>21</v>
      </c>
      <c r="H74" s="10"/>
      <c r="I74" s="10"/>
    </row>
    <row r="75" spans="1:9" x14ac:dyDescent="0.2">
      <c r="A75" s="10">
        <v>14486</v>
      </c>
      <c r="B75" s="11">
        <v>41892</v>
      </c>
      <c r="C75" s="12">
        <v>38.700000000000003</v>
      </c>
      <c r="D75" s="12">
        <v>2.95</v>
      </c>
      <c r="E75" s="17"/>
      <c r="H75" s="12"/>
      <c r="I75" s="10"/>
    </row>
    <row r="76" spans="1:9" x14ac:dyDescent="0.2">
      <c r="A76" s="10">
        <v>14487</v>
      </c>
      <c r="B76" s="11">
        <v>41892</v>
      </c>
      <c r="C76" s="12">
        <v>120.05</v>
      </c>
      <c r="D76" s="12">
        <v>9.15</v>
      </c>
      <c r="E76" s="15" t="s">
        <v>7</v>
      </c>
      <c r="F76" s="21"/>
      <c r="G76" s="22"/>
      <c r="H76" s="10"/>
      <c r="I76" s="10"/>
    </row>
    <row r="77" spans="1:9" x14ac:dyDescent="0.2">
      <c r="A77" s="10">
        <v>14488</v>
      </c>
      <c r="B77" s="11">
        <v>41892</v>
      </c>
      <c r="C77" s="12">
        <v>372</v>
      </c>
      <c r="D77" s="12"/>
      <c r="E77" s="15" t="s">
        <v>82</v>
      </c>
      <c r="H77" s="10"/>
      <c r="I77" s="10"/>
    </row>
    <row r="78" spans="1:9" x14ac:dyDescent="0.2">
      <c r="A78" s="10">
        <v>14489</v>
      </c>
      <c r="B78" s="11">
        <v>41892</v>
      </c>
      <c r="C78" s="12">
        <v>13</v>
      </c>
      <c r="D78" s="12"/>
      <c r="E78" s="15" t="s">
        <v>11</v>
      </c>
      <c r="F78" s="21"/>
      <c r="G78" s="22"/>
      <c r="H78" s="10"/>
      <c r="I78" s="10"/>
    </row>
    <row r="79" spans="1:9" x14ac:dyDescent="0.2">
      <c r="A79" s="10">
        <v>14490</v>
      </c>
      <c r="B79" s="11">
        <v>41892</v>
      </c>
      <c r="C79" s="12">
        <v>238.15</v>
      </c>
      <c r="D79" s="12">
        <v>18.149999999999999</v>
      </c>
      <c r="E79" s="15" t="s">
        <v>11</v>
      </c>
      <c r="F79" s="21"/>
      <c r="G79" s="22"/>
      <c r="H79" s="10"/>
      <c r="I79" s="10"/>
    </row>
    <row r="80" spans="1:9" x14ac:dyDescent="0.2">
      <c r="A80" s="10">
        <v>14491</v>
      </c>
      <c r="B80" s="11">
        <v>41892</v>
      </c>
      <c r="C80" s="12">
        <v>12</v>
      </c>
      <c r="D80" s="12"/>
      <c r="E80" s="13" t="s">
        <v>69</v>
      </c>
      <c r="H80" s="12"/>
      <c r="I80" s="10"/>
    </row>
    <row r="81" spans="1:9" x14ac:dyDescent="0.2">
      <c r="A81" s="10">
        <v>14492</v>
      </c>
      <c r="B81" s="11">
        <v>41892</v>
      </c>
      <c r="C81" s="12">
        <v>133.15</v>
      </c>
      <c r="D81" s="12">
        <v>10.15</v>
      </c>
      <c r="E81" s="15" t="s">
        <v>11</v>
      </c>
      <c r="H81" s="10"/>
      <c r="I81" s="10"/>
    </row>
    <row r="82" spans="1:9" x14ac:dyDescent="0.2">
      <c r="A82" s="10">
        <v>14493</v>
      </c>
      <c r="B82" s="11">
        <v>41892</v>
      </c>
      <c r="C82" s="12">
        <v>16.399999999999999</v>
      </c>
      <c r="D82" s="12">
        <v>1.25</v>
      </c>
      <c r="E82" s="15" t="s">
        <v>7</v>
      </c>
      <c r="F82" s="33">
        <f>77.5+C76+C78+C79+C81+C82+24</f>
        <v>622.25</v>
      </c>
      <c r="G82" s="34">
        <v>613.12</v>
      </c>
      <c r="H82" s="10"/>
      <c r="I82" s="10"/>
    </row>
    <row r="83" spans="1:9" x14ac:dyDescent="0.2">
      <c r="A83" s="10">
        <v>14494</v>
      </c>
      <c r="B83" s="11">
        <v>41893</v>
      </c>
      <c r="C83" s="12">
        <v>19.37</v>
      </c>
      <c r="D83" s="12">
        <v>1.48</v>
      </c>
      <c r="E83" s="15" t="s">
        <v>61</v>
      </c>
      <c r="H83" s="10"/>
      <c r="I83" s="10"/>
    </row>
    <row r="84" spans="1:9" x14ac:dyDescent="0.2">
      <c r="A84" s="10">
        <v>14495</v>
      </c>
      <c r="B84" s="11">
        <v>41893</v>
      </c>
      <c r="C84" s="12">
        <v>32.479999999999997</v>
      </c>
      <c r="D84" s="12">
        <v>2.48</v>
      </c>
      <c r="E84" s="17"/>
      <c r="H84" s="12"/>
      <c r="I84" s="10"/>
    </row>
    <row r="85" spans="1:9" x14ac:dyDescent="0.2">
      <c r="A85" s="10">
        <v>14496</v>
      </c>
      <c r="B85" s="11">
        <v>41893</v>
      </c>
      <c r="C85" s="12">
        <v>12</v>
      </c>
      <c r="D85" s="12"/>
      <c r="E85" s="13" t="s">
        <v>69</v>
      </c>
      <c r="H85" s="12"/>
      <c r="I85" s="10"/>
    </row>
    <row r="86" spans="1:9" x14ac:dyDescent="0.2">
      <c r="A86" s="10">
        <v>14497</v>
      </c>
      <c r="B86" s="11">
        <v>41893</v>
      </c>
      <c r="C86" s="12">
        <v>35.72</v>
      </c>
      <c r="D86" s="12">
        <v>2.72</v>
      </c>
      <c r="F86" s="18"/>
      <c r="G86" s="19"/>
      <c r="H86" s="12"/>
      <c r="I86" s="10"/>
    </row>
    <row r="87" spans="1:9" x14ac:dyDescent="0.2">
      <c r="A87" s="10">
        <v>14498</v>
      </c>
      <c r="B87" s="11">
        <v>41893</v>
      </c>
      <c r="C87" s="12">
        <v>22</v>
      </c>
      <c r="D87" s="12"/>
      <c r="E87" s="13" t="s">
        <v>69</v>
      </c>
      <c r="H87" s="12"/>
      <c r="I87" s="10"/>
    </row>
    <row r="88" spans="1:9" x14ac:dyDescent="0.2">
      <c r="A88" s="10">
        <v>14499</v>
      </c>
      <c r="B88" s="11">
        <v>41893</v>
      </c>
      <c r="C88" s="12"/>
      <c r="D88" s="12"/>
      <c r="E88" s="15" t="s">
        <v>118</v>
      </c>
      <c r="H88" s="10"/>
      <c r="I88" s="10"/>
    </row>
    <row r="89" spans="1:9" x14ac:dyDescent="0.2">
      <c r="A89" s="10">
        <v>14500</v>
      </c>
      <c r="B89" s="11">
        <v>41893</v>
      </c>
      <c r="C89" s="12">
        <v>23.82</v>
      </c>
      <c r="D89" s="12">
        <v>1.82</v>
      </c>
      <c r="E89" s="15" t="s">
        <v>11</v>
      </c>
      <c r="H89" s="10"/>
      <c r="I89" s="10"/>
    </row>
    <row r="90" spans="1:9" x14ac:dyDescent="0.2">
      <c r="A90" s="10">
        <v>14501</v>
      </c>
      <c r="B90" s="11">
        <v>41893</v>
      </c>
      <c r="C90" s="12">
        <v>82.27</v>
      </c>
      <c r="D90" s="12">
        <v>6.27</v>
      </c>
      <c r="E90" s="15" t="s">
        <v>21</v>
      </c>
      <c r="F90" s="21"/>
      <c r="G90" s="22"/>
      <c r="H90" s="10"/>
      <c r="I90" s="10"/>
    </row>
    <row r="91" spans="1:9" x14ac:dyDescent="0.2">
      <c r="A91" s="10">
        <v>14502</v>
      </c>
      <c r="B91" s="11">
        <v>41893</v>
      </c>
      <c r="C91" s="12">
        <v>17.32</v>
      </c>
      <c r="D91" s="12">
        <v>1.32</v>
      </c>
      <c r="E91" s="15" t="s">
        <v>7</v>
      </c>
      <c r="F91" s="21"/>
      <c r="G91" s="22"/>
      <c r="H91" s="10"/>
      <c r="I91" s="10"/>
    </row>
    <row r="92" spans="1:9" x14ac:dyDescent="0.2">
      <c r="A92" s="10">
        <v>14503</v>
      </c>
      <c r="B92" s="11">
        <v>41893</v>
      </c>
      <c r="C92" s="12">
        <v>12.94</v>
      </c>
      <c r="D92" s="12">
        <v>0.99</v>
      </c>
      <c r="E92" s="15" t="s">
        <v>11</v>
      </c>
      <c r="F92" s="21"/>
      <c r="G92" s="22"/>
      <c r="H92" s="10"/>
      <c r="I92" s="10"/>
    </row>
    <row r="93" spans="1:9" x14ac:dyDescent="0.2">
      <c r="A93" s="10">
        <v>14504</v>
      </c>
      <c r="B93" s="11">
        <v>41893</v>
      </c>
      <c r="C93" s="12">
        <v>98.51</v>
      </c>
      <c r="D93" s="12">
        <v>7.51</v>
      </c>
      <c r="E93" s="13" t="s">
        <v>119</v>
      </c>
      <c r="H93" s="12"/>
      <c r="I93" s="10"/>
    </row>
    <row r="94" spans="1:9" x14ac:dyDescent="0.2">
      <c r="A94" s="10">
        <v>14505</v>
      </c>
      <c r="B94" s="11">
        <v>41893</v>
      </c>
      <c r="C94" s="12">
        <v>384.29</v>
      </c>
      <c r="D94" s="12">
        <v>29.29</v>
      </c>
      <c r="E94" s="13" t="s">
        <v>120</v>
      </c>
      <c r="H94" s="12"/>
      <c r="I94" s="10"/>
    </row>
    <row r="95" spans="1:9" x14ac:dyDescent="0.2">
      <c r="A95" s="10">
        <v>14506</v>
      </c>
      <c r="B95" s="11">
        <v>41893</v>
      </c>
      <c r="C95" s="12">
        <v>20</v>
      </c>
      <c r="D95" s="12"/>
      <c r="E95" s="15" t="s">
        <v>10</v>
      </c>
      <c r="H95" s="10"/>
      <c r="I95" s="10"/>
    </row>
    <row r="96" spans="1:9" x14ac:dyDescent="0.2">
      <c r="A96" s="10">
        <v>14507</v>
      </c>
      <c r="B96" s="11">
        <v>41893</v>
      </c>
      <c r="C96" s="12">
        <v>562</v>
      </c>
      <c r="D96" s="12"/>
      <c r="E96" s="15" t="s">
        <v>82</v>
      </c>
      <c r="F96" s="33">
        <v>109.24</v>
      </c>
      <c r="G96" s="34">
        <v>106.7</v>
      </c>
      <c r="H96" s="10"/>
      <c r="I96" s="10"/>
    </row>
    <row r="97" spans="1:9" x14ac:dyDescent="0.2">
      <c r="A97" s="10">
        <v>14508</v>
      </c>
      <c r="B97" s="11">
        <v>41894</v>
      </c>
      <c r="C97" s="12">
        <v>58</v>
      </c>
      <c r="D97" s="12"/>
      <c r="E97" s="13" t="s">
        <v>77</v>
      </c>
      <c r="H97" s="12"/>
      <c r="I97" s="10"/>
    </row>
    <row r="98" spans="1:9" x14ac:dyDescent="0.2">
      <c r="A98" s="10">
        <v>14509</v>
      </c>
      <c r="B98" s="11">
        <v>41894</v>
      </c>
      <c r="C98" s="12">
        <v>120</v>
      </c>
      <c r="D98" s="12">
        <v>9.15</v>
      </c>
      <c r="E98" s="17"/>
      <c r="F98" s="18"/>
      <c r="G98" s="19"/>
      <c r="H98" s="12"/>
      <c r="I98" s="10"/>
    </row>
    <row r="99" spans="1:9" x14ac:dyDescent="0.2">
      <c r="A99" s="10">
        <v>14510</v>
      </c>
      <c r="B99" s="11">
        <v>41894</v>
      </c>
      <c r="C99" s="12">
        <v>10.83</v>
      </c>
      <c r="D99" s="12">
        <v>0.83</v>
      </c>
      <c r="E99" s="17"/>
      <c r="F99" s="18"/>
      <c r="G99" s="19"/>
      <c r="H99" s="12"/>
      <c r="I99" s="10"/>
    </row>
    <row r="100" spans="1:9" x14ac:dyDescent="0.2">
      <c r="A100" s="10">
        <v>14511</v>
      </c>
      <c r="B100" s="11">
        <v>41894</v>
      </c>
      <c r="C100" s="12">
        <v>34.04</v>
      </c>
      <c r="D100" s="12">
        <v>2.59</v>
      </c>
      <c r="E100" s="17"/>
      <c r="H100" s="12"/>
      <c r="I100" s="10"/>
    </row>
    <row r="101" spans="1:9" x14ac:dyDescent="0.2">
      <c r="A101" s="10">
        <v>14512</v>
      </c>
      <c r="B101" s="11">
        <v>41894</v>
      </c>
      <c r="C101" s="12">
        <v>83.3</v>
      </c>
      <c r="D101" s="12">
        <v>6.35</v>
      </c>
      <c r="E101" s="15"/>
      <c r="H101" s="10"/>
      <c r="I101" s="10"/>
    </row>
    <row r="102" spans="1:9" x14ac:dyDescent="0.2">
      <c r="A102" s="10">
        <v>14513</v>
      </c>
      <c r="B102" s="11">
        <v>41894</v>
      </c>
      <c r="C102" s="12">
        <v>27.06</v>
      </c>
      <c r="D102" s="12">
        <v>2.06</v>
      </c>
      <c r="E102" s="15" t="s">
        <v>11</v>
      </c>
      <c r="H102" s="10"/>
      <c r="I102" s="10"/>
    </row>
    <row r="103" spans="1:9" x14ac:dyDescent="0.2">
      <c r="A103" s="10">
        <v>14514</v>
      </c>
      <c r="B103" s="11">
        <v>41894</v>
      </c>
      <c r="C103" s="12">
        <v>46.22</v>
      </c>
      <c r="D103" s="12">
        <v>3.52</v>
      </c>
      <c r="E103" s="15" t="s">
        <v>11</v>
      </c>
      <c r="F103" s="33">
        <f>+C103+C102+108.24</f>
        <v>181.51999999999998</v>
      </c>
      <c r="G103" s="34">
        <v>179.94</v>
      </c>
      <c r="H103" s="10"/>
      <c r="I103" s="10"/>
    </row>
    <row r="104" spans="1:9" x14ac:dyDescent="0.2">
      <c r="A104" s="10">
        <v>14515</v>
      </c>
      <c r="B104" s="11">
        <v>41895</v>
      </c>
      <c r="C104" s="12">
        <v>59.54</v>
      </c>
      <c r="D104" s="12">
        <v>4.54</v>
      </c>
      <c r="E104" s="17"/>
      <c r="F104" s="18"/>
      <c r="G104" s="19"/>
      <c r="H104" s="12"/>
      <c r="I104" s="10"/>
    </row>
    <row r="105" spans="1:9" x14ac:dyDescent="0.2">
      <c r="A105" s="10">
        <v>14516</v>
      </c>
      <c r="B105" s="11">
        <v>41895</v>
      </c>
      <c r="C105" s="12">
        <v>173.74</v>
      </c>
      <c r="D105" s="12">
        <v>13.24</v>
      </c>
      <c r="E105" s="15" t="s">
        <v>11</v>
      </c>
      <c r="F105" s="21"/>
      <c r="G105" s="22"/>
      <c r="H105" s="10"/>
      <c r="I105" s="10"/>
    </row>
    <row r="106" spans="1:9" x14ac:dyDescent="0.2">
      <c r="A106" s="10">
        <v>14517</v>
      </c>
      <c r="B106" s="11">
        <v>41895</v>
      </c>
      <c r="C106" s="12">
        <v>1.08</v>
      </c>
      <c r="D106" s="12">
        <v>0.08</v>
      </c>
      <c r="E106" s="13"/>
      <c r="F106" s="18"/>
      <c r="G106" s="19"/>
      <c r="H106" s="12"/>
      <c r="I106" s="10"/>
    </row>
    <row r="107" spans="1:9" x14ac:dyDescent="0.2">
      <c r="A107" s="10">
        <v>14518</v>
      </c>
      <c r="B107" s="11">
        <v>41895</v>
      </c>
      <c r="C107" s="12">
        <v>10.83</v>
      </c>
      <c r="D107" s="12">
        <v>0.83</v>
      </c>
      <c r="E107" s="13"/>
      <c r="F107" s="18"/>
      <c r="G107" s="19"/>
      <c r="H107" s="12"/>
      <c r="I107" s="10"/>
    </row>
    <row r="108" spans="1:9" x14ac:dyDescent="0.2">
      <c r="A108" s="10">
        <v>14519</v>
      </c>
      <c r="B108" s="11">
        <v>41895</v>
      </c>
      <c r="C108" s="12">
        <v>296.61</v>
      </c>
      <c r="D108" s="12">
        <v>22.61</v>
      </c>
      <c r="E108" s="13"/>
      <c r="F108" s="18"/>
      <c r="G108" s="19"/>
      <c r="H108" s="12"/>
      <c r="I108" s="10"/>
    </row>
    <row r="109" spans="1:9" x14ac:dyDescent="0.2">
      <c r="A109" s="10">
        <v>14520</v>
      </c>
      <c r="B109" s="11">
        <v>41895</v>
      </c>
      <c r="C109" s="12">
        <v>119.08</v>
      </c>
      <c r="D109" s="12">
        <v>9.08</v>
      </c>
      <c r="E109" s="15" t="s">
        <v>11</v>
      </c>
      <c r="F109" s="21"/>
      <c r="G109" s="22"/>
      <c r="H109" s="10"/>
      <c r="I109" s="10"/>
    </row>
    <row r="110" spans="1:9" x14ac:dyDescent="0.2">
      <c r="A110" s="10">
        <v>14521</v>
      </c>
      <c r="B110" s="11">
        <v>41895</v>
      </c>
      <c r="C110" s="12">
        <v>167.25</v>
      </c>
      <c r="D110" s="12">
        <v>12.75</v>
      </c>
      <c r="E110" s="13"/>
      <c r="F110" s="18"/>
      <c r="G110" s="19"/>
      <c r="H110" s="12"/>
      <c r="I110" s="10"/>
    </row>
    <row r="111" spans="1:9" x14ac:dyDescent="0.2">
      <c r="A111" s="10">
        <v>14522</v>
      </c>
      <c r="B111" s="11">
        <v>41895</v>
      </c>
      <c r="C111" s="12">
        <v>10.83</v>
      </c>
      <c r="D111" s="12">
        <v>0.83</v>
      </c>
      <c r="E111" s="15" t="s">
        <v>11</v>
      </c>
      <c r="F111" s="33">
        <v>303.64999999999998</v>
      </c>
      <c r="G111" s="34">
        <v>300.63</v>
      </c>
      <c r="H111" s="10"/>
      <c r="I111" s="10"/>
    </row>
    <row r="112" spans="1:9" s="8" customFormat="1" x14ac:dyDescent="0.2">
      <c r="A112" s="10">
        <v>14523</v>
      </c>
      <c r="B112" s="11">
        <v>41897</v>
      </c>
      <c r="C112" s="2">
        <v>25.98</v>
      </c>
      <c r="D112" s="2">
        <v>1.98</v>
      </c>
      <c r="E112" s="41" t="s">
        <v>11</v>
      </c>
      <c r="H112" s="9"/>
    </row>
    <row r="113" spans="1:13" x14ac:dyDescent="0.2">
      <c r="A113" s="10">
        <v>14524</v>
      </c>
      <c r="B113" s="11">
        <v>41897</v>
      </c>
      <c r="C113" s="25">
        <v>182</v>
      </c>
      <c r="D113" s="25">
        <v>13.87</v>
      </c>
      <c r="E113" s="26" t="s">
        <v>11</v>
      </c>
      <c r="F113" s="46"/>
      <c r="H113" s="10"/>
      <c r="I113" s="5"/>
      <c r="J113" s="27"/>
      <c r="L113" s="28"/>
      <c r="M113" s="25"/>
    </row>
    <row r="114" spans="1:13" x14ac:dyDescent="0.2">
      <c r="A114" s="10">
        <v>14525</v>
      </c>
      <c r="B114" s="11">
        <v>41897</v>
      </c>
      <c r="C114" s="25">
        <v>20</v>
      </c>
      <c r="D114" s="25">
        <v>1.52</v>
      </c>
      <c r="E114" s="26"/>
      <c r="H114" s="12"/>
      <c r="I114" s="5"/>
      <c r="J114" s="27"/>
      <c r="L114" s="28"/>
      <c r="M114" s="25"/>
    </row>
    <row r="115" spans="1:13" x14ac:dyDescent="0.2">
      <c r="A115" s="10">
        <v>14526</v>
      </c>
      <c r="B115" s="11">
        <v>41897</v>
      </c>
      <c r="C115" s="25">
        <v>22.29</v>
      </c>
      <c r="D115" s="25">
        <v>1.7</v>
      </c>
      <c r="E115" s="26"/>
      <c r="H115" s="12"/>
      <c r="I115" s="5"/>
      <c r="J115" s="27"/>
      <c r="L115" s="28"/>
      <c r="M115" s="25"/>
    </row>
    <row r="116" spans="1:13" x14ac:dyDescent="0.2">
      <c r="A116" s="10">
        <v>14527</v>
      </c>
      <c r="B116" s="11">
        <v>41897</v>
      </c>
      <c r="C116" s="25">
        <v>5.41</v>
      </c>
      <c r="D116" s="25">
        <v>0.41</v>
      </c>
      <c r="E116" s="26" t="s">
        <v>11</v>
      </c>
      <c r="H116" s="10"/>
      <c r="I116" s="5"/>
      <c r="J116" s="27"/>
      <c r="L116" s="28"/>
      <c r="M116" s="25"/>
    </row>
    <row r="117" spans="1:13" x14ac:dyDescent="0.2">
      <c r="A117" s="10">
        <v>14528</v>
      </c>
      <c r="B117" s="11">
        <v>41897</v>
      </c>
      <c r="C117" s="25">
        <v>31</v>
      </c>
      <c r="D117" s="25"/>
      <c r="E117" s="26" t="s">
        <v>121</v>
      </c>
      <c r="H117" s="10"/>
      <c r="I117" s="5"/>
      <c r="J117" s="27"/>
      <c r="L117" s="28"/>
      <c r="M117" s="25"/>
    </row>
    <row r="118" spans="1:13" x14ac:dyDescent="0.2">
      <c r="A118" s="10">
        <v>14529</v>
      </c>
      <c r="B118" s="11">
        <v>41897</v>
      </c>
      <c r="C118" s="25">
        <v>17.27</v>
      </c>
      <c r="D118" s="25">
        <v>1.32</v>
      </c>
      <c r="E118" s="26" t="s">
        <v>11</v>
      </c>
      <c r="H118" s="12"/>
      <c r="I118" s="5"/>
      <c r="J118" s="27"/>
      <c r="L118" s="28"/>
      <c r="M118" s="42"/>
    </row>
    <row r="119" spans="1:13" x14ac:dyDescent="0.2">
      <c r="A119" s="10">
        <v>14530</v>
      </c>
      <c r="B119" s="11">
        <v>41897</v>
      </c>
      <c r="C119" s="25">
        <v>257.08999999999997</v>
      </c>
      <c r="D119" s="25">
        <v>19.59</v>
      </c>
      <c r="E119" s="26" t="s">
        <v>11</v>
      </c>
      <c r="F119" s="33">
        <v>487.75</v>
      </c>
      <c r="G119" s="34">
        <v>482.42</v>
      </c>
      <c r="H119" s="12"/>
      <c r="I119" s="5"/>
      <c r="J119" s="27"/>
      <c r="K119" s="27"/>
      <c r="L119" s="25"/>
      <c r="M119" s="43"/>
    </row>
    <row r="120" spans="1:13" x14ac:dyDescent="0.2">
      <c r="A120" s="10">
        <v>14531</v>
      </c>
      <c r="B120" s="11">
        <v>41898</v>
      </c>
      <c r="C120" s="25">
        <v>194.85</v>
      </c>
      <c r="D120" s="25">
        <v>14.85</v>
      </c>
      <c r="E120" s="26"/>
      <c r="H120" s="10"/>
      <c r="I120" s="5"/>
      <c r="J120" s="27"/>
      <c r="L120" s="28"/>
      <c r="M120" s="25"/>
    </row>
    <row r="121" spans="1:13" x14ac:dyDescent="0.2">
      <c r="A121" s="10">
        <v>14532</v>
      </c>
      <c r="B121" s="11">
        <v>41898</v>
      </c>
      <c r="C121" s="25">
        <v>395.11</v>
      </c>
      <c r="D121" s="25">
        <v>30.11</v>
      </c>
      <c r="E121" s="26"/>
      <c r="H121" s="12"/>
      <c r="I121" s="5"/>
      <c r="J121" s="27"/>
      <c r="L121" s="28"/>
      <c r="M121" s="25"/>
    </row>
    <row r="122" spans="1:13" x14ac:dyDescent="0.2">
      <c r="A122" s="10">
        <v>14533</v>
      </c>
      <c r="B122" s="11">
        <v>41898</v>
      </c>
      <c r="C122" s="25">
        <v>27.06</v>
      </c>
      <c r="D122" s="25">
        <v>2.06</v>
      </c>
      <c r="E122" s="26"/>
      <c r="H122" s="12"/>
      <c r="I122" s="5"/>
      <c r="J122" s="27"/>
      <c r="L122" s="28"/>
      <c r="M122" s="25"/>
    </row>
    <row r="123" spans="1:13" x14ac:dyDescent="0.2">
      <c r="A123" s="10">
        <v>14534</v>
      </c>
      <c r="B123" s="11">
        <v>41898</v>
      </c>
      <c r="C123" s="25">
        <v>82.27</v>
      </c>
      <c r="D123" s="25">
        <v>6.27</v>
      </c>
      <c r="E123" s="26" t="s">
        <v>11</v>
      </c>
      <c r="H123" s="12"/>
      <c r="I123" s="5"/>
      <c r="J123" s="27"/>
      <c r="L123" s="28"/>
      <c r="M123" s="44"/>
    </row>
    <row r="124" spans="1:13" x14ac:dyDescent="0.2">
      <c r="A124" s="10">
        <v>14535</v>
      </c>
      <c r="B124" s="11">
        <v>41898</v>
      </c>
      <c r="C124" s="25">
        <v>21.6</v>
      </c>
      <c r="D124" s="25">
        <v>1.65</v>
      </c>
      <c r="E124" s="26"/>
      <c r="H124" s="12"/>
      <c r="I124" s="5"/>
      <c r="J124" s="27"/>
      <c r="L124" s="28"/>
      <c r="M124" s="25"/>
    </row>
    <row r="125" spans="1:13" x14ac:dyDescent="0.2">
      <c r="A125" s="10">
        <v>14536</v>
      </c>
      <c r="B125" s="11">
        <v>41898</v>
      </c>
      <c r="C125" s="25">
        <v>68</v>
      </c>
      <c r="D125" s="25"/>
      <c r="E125" s="26" t="s">
        <v>122</v>
      </c>
      <c r="H125" s="12"/>
      <c r="I125" s="5"/>
      <c r="J125" s="27"/>
      <c r="L125" s="28"/>
      <c r="M125" s="3"/>
    </row>
    <row r="126" spans="1:13" x14ac:dyDescent="0.2">
      <c r="A126" s="10">
        <v>14537</v>
      </c>
      <c r="B126" s="11">
        <v>41898</v>
      </c>
      <c r="C126" s="25">
        <v>113.52</v>
      </c>
      <c r="D126" s="25"/>
      <c r="E126" s="26" t="s">
        <v>8</v>
      </c>
      <c r="H126" s="12"/>
      <c r="I126" s="5"/>
      <c r="J126" s="27"/>
      <c r="K126" s="27"/>
      <c r="L126" s="25"/>
    </row>
    <row r="127" spans="1:13" x14ac:dyDescent="0.2">
      <c r="A127" s="10">
        <v>14538</v>
      </c>
      <c r="B127" s="11">
        <v>41898</v>
      </c>
      <c r="C127" s="25">
        <v>164.54</v>
      </c>
      <c r="D127" s="25">
        <v>12.54</v>
      </c>
      <c r="E127" s="26" t="s">
        <v>11</v>
      </c>
    </row>
    <row r="128" spans="1:13" x14ac:dyDescent="0.2">
      <c r="A128" s="10">
        <v>14539</v>
      </c>
      <c r="B128" s="11">
        <v>41898</v>
      </c>
      <c r="C128" s="25">
        <v>27.28</v>
      </c>
      <c r="D128" s="25">
        <v>2.08</v>
      </c>
      <c r="E128" s="26" t="s">
        <v>7</v>
      </c>
    </row>
    <row r="129" spans="1:7" x14ac:dyDescent="0.2">
      <c r="A129" s="10">
        <v>14540</v>
      </c>
      <c r="B129" s="11">
        <v>41898</v>
      </c>
      <c r="C129" s="25">
        <v>239.23</v>
      </c>
      <c r="D129" s="25">
        <v>18.23</v>
      </c>
      <c r="E129" s="26" t="s">
        <v>21</v>
      </c>
    </row>
    <row r="130" spans="1:7" x14ac:dyDescent="0.2">
      <c r="A130" s="10">
        <v>14541</v>
      </c>
      <c r="B130" s="11">
        <v>41898</v>
      </c>
      <c r="C130" s="25">
        <v>20.72</v>
      </c>
      <c r="D130" s="25"/>
      <c r="E130" s="26" t="s">
        <v>8</v>
      </c>
      <c r="F130" s="33">
        <v>937.2</v>
      </c>
      <c r="G130" s="34">
        <v>922.33</v>
      </c>
    </row>
    <row r="131" spans="1:7" x14ac:dyDescent="0.2">
      <c r="A131" s="10">
        <v>14542</v>
      </c>
      <c r="B131" s="11">
        <v>41899</v>
      </c>
      <c r="C131" s="25">
        <v>297.14999999999998</v>
      </c>
      <c r="D131" s="25">
        <v>22.65</v>
      </c>
      <c r="E131" s="26" t="s">
        <v>11</v>
      </c>
    </row>
    <row r="132" spans="1:7" x14ac:dyDescent="0.2">
      <c r="A132" s="10">
        <v>14543</v>
      </c>
      <c r="B132" s="11">
        <v>41899</v>
      </c>
      <c r="C132" s="25">
        <v>29.95</v>
      </c>
      <c r="D132" s="25"/>
      <c r="E132" s="26" t="s">
        <v>123</v>
      </c>
    </row>
    <row r="133" spans="1:7" x14ac:dyDescent="0.2">
      <c r="A133" s="10">
        <v>14544</v>
      </c>
      <c r="B133" s="11">
        <v>41899</v>
      </c>
      <c r="C133" s="25">
        <v>32.479999999999997</v>
      </c>
      <c r="D133" s="25">
        <v>2.48</v>
      </c>
      <c r="E133" s="26"/>
    </row>
    <row r="134" spans="1:7" x14ac:dyDescent="0.2">
      <c r="A134" s="10">
        <v>14545</v>
      </c>
      <c r="B134" s="11">
        <v>41899</v>
      </c>
      <c r="C134" s="25">
        <v>248.43</v>
      </c>
      <c r="D134" s="25">
        <v>18.93</v>
      </c>
      <c r="E134" s="26" t="s">
        <v>11</v>
      </c>
    </row>
    <row r="135" spans="1:7" x14ac:dyDescent="0.2">
      <c r="A135" s="10">
        <v>14546</v>
      </c>
      <c r="B135" s="11">
        <v>41899</v>
      </c>
      <c r="C135" s="25">
        <v>22.68</v>
      </c>
      <c r="D135" s="25">
        <v>1.73</v>
      </c>
      <c r="E135" s="26"/>
    </row>
    <row r="136" spans="1:7" x14ac:dyDescent="0.2">
      <c r="A136" s="10">
        <v>14547</v>
      </c>
      <c r="B136" s="11">
        <v>41899</v>
      </c>
      <c r="C136" s="25">
        <v>3.79</v>
      </c>
      <c r="D136" s="25">
        <v>0.28999999999999998</v>
      </c>
      <c r="E136" s="26"/>
    </row>
    <row r="137" spans="1:7" x14ac:dyDescent="0.2">
      <c r="A137" s="10">
        <v>14548</v>
      </c>
      <c r="B137" s="11">
        <v>41899</v>
      </c>
      <c r="C137" s="25">
        <v>116.91</v>
      </c>
      <c r="D137" s="25">
        <v>8.91</v>
      </c>
      <c r="E137" s="26" t="s">
        <v>124</v>
      </c>
    </row>
    <row r="138" spans="1:7" x14ac:dyDescent="0.2">
      <c r="A138" s="10">
        <v>14549</v>
      </c>
      <c r="B138" s="11">
        <v>41899</v>
      </c>
      <c r="C138" s="25">
        <v>36.81</v>
      </c>
      <c r="D138" s="25">
        <v>2.81</v>
      </c>
      <c r="E138" s="26"/>
      <c r="F138" s="33">
        <v>398.43</v>
      </c>
      <c r="G138" s="34">
        <v>396.44</v>
      </c>
    </row>
    <row r="139" spans="1:7" x14ac:dyDescent="0.2">
      <c r="A139" s="10">
        <v>14550</v>
      </c>
      <c r="B139" s="11">
        <v>41900</v>
      </c>
      <c r="C139" s="25">
        <v>193.77</v>
      </c>
      <c r="D139" s="25">
        <v>14.77</v>
      </c>
      <c r="E139" s="26"/>
    </row>
    <row r="140" spans="1:7" x14ac:dyDescent="0.2">
      <c r="A140" s="10">
        <v>14551</v>
      </c>
      <c r="B140" s="11">
        <v>41900</v>
      </c>
      <c r="C140" s="25">
        <v>145</v>
      </c>
      <c r="D140" s="25"/>
      <c r="E140" s="26" t="s">
        <v>53</v>
      </c>
    </row>
    <row r="141" spans="1:7" x14ac:dyDescent="0.2">
      <c r="A141" s="10">
        <v>14552</v>
      </c>
      <c r="B141" s="11">
        <v>41900</v>
      </c>
      <c r="C141" s="25">
        <v>17.27</v>
      </c>
      <c r="D141" s="25">
        <v>1.32</v>
      </c>
      <c r="E141" s="26" t="s">
        <v>11</v>
      </c>
    </row>
    <row r="142" spans="1:7" x14ac:dyDescent="0.2">
      <c r="A142" s="10">
        <v>14553</v>
      </c>
      <c r="B142" s="11">
        <v>41900</v>
      </c>
      <c r="C142" s="25">
        <v>32.26</v>
      </c>
      <c r="D142" s="25">
        <v>2.46</v>
      </c>
      <c r="E142" s="26"/>
    </row>
    <row r="143" spans="1:7" x14ac:dyDescent="0.2">
      <c r="A143" s="10">
        <v>14554</v>
      </c>
      <c r="B143" s="11">
        <v>41900</v>
      </c>
      <c r="C143" s="25">
        <v>64.95</v>
      </c>
      <c r="D143" s="25">
        <v>4.95</v>
      </c>
      <c r="E143" s="26" t="s">
        <v>11</v>
      </c>
    </row>
    <row r="144" spans="1:7" x14ac:dyDescent="0.2">
      <c r="A144" s="10">
        <v>14555</v>
      </c>
      <c r="B144" s="11">
        <v>41900</v>
      </c>
      <c r="C144" s="25">
        <v>20.51</v>
      </c>
      <c r="D144" s="25">
        <v>1.56</v>
      </c>
      <c r="E144" s="26"/>
    </row>
    <row r="145" spans="1:7" x14ac:dyDescent="0.2">
      <c r="A145" s="10">
        <v>14556</v>
      </c>
      <c r="B145" s="11">
        <v>41900</v>
      </c>
      <c r="C145" s="25">
        <v>25.5</v>
      </c>
      <c r="D145" s="25"/>
      <c r="E145" s="26" t="s">
        <v>17</v>
      </c>
    </row>
    <row r="146" spans="1:7" x14ac:dyDescent="0.2">
      <c r="A146" s="10">
        <v>14557</v>
      </c>
      <c r="B146" s="11">
        <v>41900</v>
      </c>
      <c r="C146" s="25">
        <v>25.5</v>
      </c>
      <c r="D146" s="25"/>
      <c r="E146" s="26" t="s">
        <v>17</v>
      </c>
    </row>
    <row r="147" spans="1:7" x14ac:dyDescent="0.2">
      <c r="A147" s="10">
        <v>14558</v>
      </c>
      <c r="B147" s="11">
        <v>41900</v>
      </c>
      <c r="C147" s="25">
        <v>25.5</v>
      </c>
      <c r="D147" s="25"/>
      <c r="E147" s="26" t="s">
        <v>17</v>
      </c>
    </row>
    <row r="148" spans="1:7" x14ac:dyDescent="0.2">
      <c r="A148" s="10">
        <v>14559</v>
      </c>
      <c r="B148" s="11">
        <v>41900</v>
      </c>
      <c r="C148" s="25">
        <v>25.5</v>
      </c>
      <c r="D148" s="25"/>
      <c r="E148" s="26" t="s">
        <v>17</v>
      </c>
    </row>
    <row r="149" spans="1:7" x14ac:dyDescent="0.2">
      <c r="A149" s="10">
        <v>14560</v>
      </c>
      <c r="B149" s="11">
        <v>41900</v>
      </c>
      <c r="C149" s="25">
        <v>99.54</v>
      </c>
      <c r="D149" s="25">
        <v>7.59</v>
      </c>
      <c r="E149" s="26" t="s">
        <v>125</v>
      </c>
    </row>
    <row r="150" spans="1:7" x14ac:dyDescent="0.2">
      <c r="A150" s="10">
        <v>14561</v>
      </c>
      <c r="B150" s="11">
        <v>41900</v>
      </c>
      <c r="C150" s="25">
        <v>242.7</v>
      </c>
      <c r="D150" s="25">
        <v>18.5</v>
      </c>
      <c r="E150" s="26" t="s">
        <v>126</v>
      </c>
    </row>
    <row r="151" spans="1:7" x14ac:dyDescent="0.2">
      <c r="A151" s="10">
        <v>14562</v>
      </c>
      <c r="B151" s="11">
        <v>41900</v>
      </c>
      <c r="C151" s="25">
        <v>48.71</v>
      </c>
      <c r="D151" s="25">
        <v>3.71</v>
      </c>
      <c r="E151" s="26" t="s">
        <v>11</v>
      </c>
      <c r="F151" s="33">
        <v>395.63</v>
      </c>
      <c r="G151" s="34">
        <v>389.81</v>
      </c>
    </row>
    <row r="152" spans="1:7" x14ac:dyDescent="0.2">
      <c r="A152" s="10">
        <v>14563</v>
      </c>
      <c r="B152" s="30">
        <v>41901</v>
      </c>
      <c r="C152" s="31">
        <v>154.80000000000001</v>
      </c>
      <c r="D152" s="25">
        <v>11.8</v>
      </c>
      <c r="E152" s="26" t="s">
        <v>11</v>
      </c>
    </row>
    <row r="153" spans="1:7" x14ac:dyDescent="0.2">
      <c r="A153" s="10">
        <v>14564</v>
      </c>
      <c r="B153" s="30">
        <v>41901</v>
      </c>
      <c r="C153" s="31">
        <v>114.75</v>
      </c>
      <c r="D153" s="25">
        <v>8.75</v>
      </c>
      <c r="E153" s="26"/>
    </row>
    <row r="154" spans="1:7" x14ac:dyDescent="0.2">
      <c r="A154" s="10">
        <v>14565</v>
      </c>
      <c r="B154" s="30">
        <v>41901</v>
      </c>
      <c r="C154" s="31">
        <v>140.72999999999999</v>
      </c>
      <c r="D154" s="25">
        <v>10.73</v>
      </c>
      <c r="E154" s="26" t="s">
        <v>11</v>
      </c>
    </row>
    <row r="155" spans="1:7" x14ac:dyDescent="0.2">
      <c r="A155" s="10">
        <v>14566</v>
      </c>
      <c r="B155" s="30">
        <v>41901</v>
      </c>
      <c r="C155" s="25">
        <v>160</v>
      </c>
      <c r="D155" s="25">
        <v>12.19</v>
      </c>
      <c r="E155" s="26"/>
    </row>
    <row r="156" spans="1:7" x14ac:dyDescent="0.2">
      <c r="A156" s="10">
        <v>14567</v>
      </c>
      <c r="B156" s="30">
        <v>41901</v>
      </c>
      <c r="C156" s="25">
        <v>60.62</v>
      </c>
      <c r="D156" s="25">
        <v>4.62</v>
      </c>
      <c r="E156" s="26"/>
    </row>
    <row r="157" spans="1:7" x14ac:dyDescent="0.2">
      <c r="A157" s="10">
        <v>14568</v>
      </c>
      <c r="B157" s="30">
        <v>41901</v>
      </c>
      <c r="C157" s="25">
        <v>503.36</v>
      </c>
      <c r="D157" s="25">
        <v>38.36</v>
      </c>
      <c r="E157" s="26" t="s">
        <v>11</v>
      </c>
    </row>
    <row r="158" spans="1:7" x14ac:dyDescent="0.2">
      <c r="A158" s="10">
        <v>14569</v>
      </c>
      <c r="B158" s="30">
        <v>41901</v>
      </c>
      <c r="C158" s="25">
        <v>48.71</v>
      </c>
      <c r="D158" s="25">
        <v>3.71</v>
      </c>
      <c r="E158" s="26"/>
    </row>
    <row r="159" spans="1:7" x14ac:dyDescent="0.2">
      <c r="A159" s="10">
        <v>14570</v>
      </c>
      <c r="B159" s="30">
        <v>41901</v>
      </c>
      <c r="C159" s="25">
        <v>14.56</v>
      </c>
      <c r="D159" s="25">
        <v>1.1100000000000001</v>
      </c>
      <c r="E159" s="26" t="s">
        <v>11</v>
      </c>
    </row>
    <row r="160" spans="1:7" x14ac:dyDescent="0.2">
      <c r="A160" s="10">
        <v>14571</v>
      </c>
      <c r="B160" s="30">
        <v>41901</v>
      </c>
      <c r="C160" s="25">
        <v>53.04</v>
      </c>
      <c r="D160" s="25">
        <v>4.04</v>
      </c>
      <c r="E160" s="26"/>
    </row>
    <row r="161" spans="1:7" x14ac:dyDescent="0.2">
      <c r="A161" s="10">
        <v>14572</v>
      </c>
      <c r="B161" s="30">
        <v>41901</v>
      </c>
      <c r="C161" s="25">
        <v>29.23</v>
      </c>
      <c r="D161" s="25">
        <v>2.23</v>
      </c>
      <c r="E161" s="26"/>
    </row>
    <row r="162" spans="1:7" x14ac:dyDescent="0.2">
      <c r="A162" s="10">
        <v>14573</v>
      </c>
      <c r="B162" s="30">
        <v>41901</v>
      </c>
      <c r="C162" s="25">
        <v>44.38</v>
      </c>
      <c r="D162" s="25">
        <v>3.38</v>
      </c>
      <c r="E162" s="26"/>
    </row>
    <row r="163" spans="1:7" x14ac:dyDescent="0.2">
      <c r="A163" s="10">
        <v>14574</v>
      </c>
      <c r="B163" s="30">
        <v>41901</v>
      </c>
      <c r="C163" s="25">
        <v>15.37</v>
      </c>
      <c r="D163" s="25">
        <v>11.7</v>
      </c>
      <c r="E163" s="26" t="s">
        <v>11</v>
      </c>
      <c r="F163" s="33">
        <v>828.82</v>
      </c>
      <c r="G163" s="34">
        <v>819.61</v>
      </c>
    </row>
    <row r="164" spans="1:7" x14ac:dyDescent="0.2">
      <c r="A164" s="10">
        <v>14575</v>
      </c>
      <c r="B164" s="11">
        <v>41902</v>
      </c>
      <c r="C164" s="25">
        <v>70.36</v>
      </c>
      <c r="D164" s="25">
        <v>5.36</v>
      </c>
      <c r="E164" s="26" t="s">
        <v>11</v>
      </c>
    </row>
    <row r="165" spans="1:7" x14ac:dyDescent="0.2">
      <c r="A165" s="10">
        <v>14576</v>
      </c>
      <c r="B165" s="11">
        <v>41902</v>
      </c>
      <c r="C165" s="25">
        <v>129.9</v>
      </c>
      <c r="D165" s="25">
        <v>9.9</v>
      </c>
      <c r="E165" s="26"/>
    </row>
    <row r="166" spans="1:7" x14ac:dyDescent="0.2">
      <c r="A166" s="10">
        <v>14577</v>
      </c>
      <c r="B166" s="11">
        <v>41902</v>
      </c>
      <c r="C166" s="25">
        <v>14.07</v>
      </c>
      <c r="D166" s="25">
        <v>1.07</v>
      </c>
      <c r="E166" s="26"/>
    </row>
    <row r="167" spans="1:7" x14ac:dyDescent="0.2">
      <c r="A167" s="10">
        <v>14578</v>
      </c>
      <c r="B167" s="11">
        <v>41902</v>
      </c>
      <c r="C167" s="25">
        <v>20.57</v>
      </c>
      <c r="D167" s="25">
        <v>1.57</v>
      </c>
      <c r="E167" s="26"/>
      <c r="F167" s="33">
        <v>70.36</v>
      </c>
      <c r="G167" s="34">
        <v>69.8</v>
      </c>
    </row>
    <row r="168" spans="1:7" x14ac:dyDescent="0.2">
      <c r="A168" s="10">
        <v>14579</v>
      </c>
      <c r="B168" s="11">
        <v>41904</v>
      </c>
      <c r="C168" s="25">
        <v>59.43</v>
      </c>
      <c r="D168" s="25">
        <v>4.53</v>
      </c>
      <c r="E168" s="26" t="s">
        <v>11</v>
      </c>
    </row>
    <row r="169" spans="1:7" x14ac:dyDescent="0.2">
      <c r="A169" s="10">
        <v>14580</v>
      </c>
      <c r="B169" s="11">
        <v>41904</v>
      </c>
      <c r="C169" s="25">
        <v>21.6</v>
      </c>
      <c r="D169" s="25">
        <v>1.65</v>
      </c>
      <c r="E169" s="26" t="s">
        <v>11</v>
      </c>
    </row>
    <row r="170" spans="1:7" x14ac:dyDescent="0.2">
      <c r="A170" s="10">
        <v>14581</v>
      </c>
      <c r="B170" s="11">
        <v>41904</v>
      </c>
      <c r="C170" s="25">
        <v>433</v>
      </c>
      <c r="D170" s="25">
        <v>33</v>
      </c>
      <c r="E170" s="26" t="s">
        <v>127</v>
      </c>
    </row>
    <row r="171" spans="1:7" x14ac:dyDescent="0.2">
      <c r="A171" s="10">
        <v>14582</v>
      </c>
      <c r="B171" s="11">
        <v>41904</v>
      </c>
      <c r="C171" s="25">
        <v>152.58000000000001</v>
      </c>
      <c r="D171" s="25">
        <v>11.63</v>
      </c>
      <c r="E171" s="26" t="s">
        <v>11</v>
      </c>
    </row>
    <row r="172" spans="1:7" x14ac:dyDescent="0.2">
      <c r="A172" s="10">
        <v>14583</v>
      </c>
      <c r="B172" s="11">
        <v>41904</v>
      </c>
      <c r="C172" s="25">
        <v>151.55000000000001</v>
      </c>
      <c r="D172" s="25">
        <v>11.55</v>
      </c>
      <c r="E172" s="26"/>
    </row>
    <row r="173" spans="1:7" x14ac:dyDescent="0.2">
      <c r="A173" s="10">
        <v>14584</v>
      </c>
      <c r="B173" s="11">
        <v>41904</v>
      </c>
      <c r="C173" s="25">
        <v>129.9</v>
      </c>
      <c r="D173" s="25">
        <v>9.09</v>
      </c>
      <c r="E173" s="26"/>
    </row>
    <row r="174" spans="1:7" x14ac:dyDescent="0.2">
      <c r="A174" s="10">
        <v>14585</v>
      </c>
      <c r="B174" s="11">
        <v>41904</v>
      </c>
      <c r="C174" s="25">
        <v>28.69</v>
      </c>
      <c r="D174" s="25">
        <v>2.19</v>
      </c>
      <c r="E174" s="26" t="s">
        <v>11</v>
      </c>
      <c r="F174" s="33">
        <v>673.85</v>
      </c>
      <c r="G174" s="34">
        <v>662.04</v>
      </c>
    </row>
    <row r="175" spans="1:7" x14ac:dyDescent="0.2">
      <c r="A175" s="10">
        <v>14586</v>
      </c>
      <c r="B175" s="11">
        <v>41905</v>
      </c>
      <c r="C175" s="25">
        <v>25.5</v>
      </c>
      <c r="D175" s="25"/>
      <c r="E175" s="26" t="s">
        <v>17</v>
      </c>
    </row>
    <row r="176" spans="1:7" x14ac:dyDescent="0.2">
      <c r="A176" s="10">
        <v>14587</v>
      </c>
      <c r="B176" s="11">
        <v>41905</v>
      </c>
      <c r="C176" s="25">
        <v>25.5</v>
      </c>
      <c r="D176" s="25"/>
      <c r="E176" s="26" t="s">
        <v>17</v>
      </c>
    </row>
    <row r="177" spans="1:7" x14ac:dyDescent="0.2">
      <c r="A177" s="10">
        <v>14588</v>
      </c>
      <c r="B177" s="11">
        <v>41905</v>
      </c>
      <c r="C177" s="25">
        <v>25.5</v>
      </c>
      <c r="D177" s="25"/>
      <c r="E177" s="26" t="s">
        <v>17</v>
      </c>
    </row>
    <row r="178" spans="1:7" x14ac:dyDescent="0.2">
      <c r="A178" s="10">
        <v>14589</v>
      </c>
      <c r="B178" s="11">
        <v>41905</v>
      </c>
      <c r="C178" s="25">
        <v>13.6</v>
      </c>
      <c r="D178" s="25"/>
      <c r="E178" s="26" t="s">
        <v>17</v>
      </c>
    </row>
    <row r="179" spans="1:7" x14ac:dyDescent="0.2">
      <c r="A179" s="10">
        <v>14590</v>
      </c>
      <c r="B179" s="11">
        <v>41905</v>
      </c>
      <c r="C179" s="25">
        <v>27.06</v>
      </c>
      <c r="D179" s="25">
        <v>2.06</v>
      </c>
      <c r="E179" s="26" t="s">
        <v>21</v>
      </c>
    </row>
    <row r="180" spans="1:7" x14ac:dyDescent="0.2">
      <c r="A180" s="10">
        <v>14591</v>
      </c>
      <c r="B180" s="11">
        <v>41905</v>
      </c>
      <c r="C180" s="25">
        <v>46.49</v>
      </c>
      <c r="D180" s="25">
        <v>3.54</v>
      </c>
      <c r="E180" s="26" t="s">
        <v>13</v>
      </c>
    </row>
    <row r="181" spans="1:7" x14ac:dyDescent="0.2">
      <c r="A181" s="10">
        <v>14592</v>
      </c>
      <c r="B181" s="11">
        <v>41905</v>
      </c>
      <c r="C181" s="25">
        <v>193.77</v>
      </c>
      <c r="D181" s="25">
        <v>14.77</v>
      </c>
      <c r="E181" s="26" t="s">
        <v>11</v>
      </c>
    </row>
    <row r="182" spans="1:7" x14ac:dyDescent="0.2">
      <c r="A182" s="10">
        <v>14593</v>
      </c>
      <c r="B182" s="11">
        <v>41905</v>
      </c>
      <c r="C182" s="25">
        <v>332</v>
      </c>
      <c r="D182" s="25">
        <v>25.3</v>
      </c>
      <c r="E182" s="26" t="s">
        <v>11</v>
      </c>
    </row>
    <row r="183" spans="1:7" x14ac:dyDescent="0.2">
      <c r="A183" s="10">
        <v>14594</v>
      </c>
      <c r="B183" s="11">
        <v>41905</v>
      </c>
      <c r="C183" s="25">
        <v>15.16</v>
      </c>
      <c r="D183" s="25">
        <v>1.1599999999999999</v>
      </c>
      <c r="E183" s="26" t="s">
        <v>11</v>
      </c>
    </row>
    <row r="184" spans="1:7" x14ac:dyDescent="0.2">
      <c r="A184" s="10">
        <v>14595</v>
      </c>
      <c r="B184" s="11">
        <v>41905</v>
      </c>
      <c r="C184" s="25">
        <v>181.86</v>
      </c>
      <c r="D184" s="25">
        <v>13.86</v>
      </c>
      <c r="E184" s="26" t="s">
        <v>11</v>
      </c>
    </row>
    <row r="185" spans="1:7" x14ac:dyDescent="0.2">
      <c r="A185" s="10">
        <v>14596</v>
      </c>
      <c r="B185" s="11">
        <v>41905</v>
      </c>
      <c r="C185" s="25">
        <v>11</v>
      </c>
      <c r="D185" s="25">
        <v>0.84</v>
      </c>
      <c r="E185" s="26"/>
    </row>
    <row r="186" spans="1:7" x14ac:dyDescent="0.2">
      <c r="A186" s="10">
        <v>14597</v>
      </c>
      <c r="B186" s="11">
        <v>41905</v>
      </c>
      <c r="C186" s="25">
        <v>15.05</v>
      </c>
      <c r="D186" s="25">
        <v>1.1499999999999999</v>
      </c>
      <c r="E186" s="26" t="s">
        <v>11</v>
      </c>
    </row>
    <row r="187" spans="1:7" x14ac:dyDescent="0.2">
      <c r="A187" s="10">
        <v>14598</v>
      </c>
      <c r="B187" s="11">
        <v>41905</v>
      </c>
      <c r="C187" s="25">
        <v>50</v>
      </c>
      <c r="D187" s="25">
        <v>3.81</v>
      </c>
      <c r="E187" s="26"/>
      <c r="F187" s="47">
        <v>874.43</v>
      </c>
      <c r="G187" s="48">
        <v>959.98</v>
      </c>
    </row>
    <row r="188" spans="1:7" x14ac:dyDescent="0.2">
      <c r="A188" s="10">
        <v>14599</v>
      </c>
      <c r="B188" s="11">
        <v>41906</v>
      </c>
      <c r="C188" s="25">
        <v>338.82</v>
      </c>
      <c r="D188" s="25">
        <v>25.83</v>
      </c>
      <c r="E188" s="26" t="s">
        <v>11</v>
      </c>
    </row>
    <row r="189" spans="1:7" x14ac:dyDescent="0.2">
      <c r="A189" s="10">
        <v>14600</v>
      </c>
      <c r="B189" s="11">
        <v>41906</v>
      </c>
      <c r="C189" s="25">
        <v>130</v>
      </c>
      <c r="D189" s="25">
        <v>9.91</v>
      </c>
      <c r="E189" s="26"/>
    </row>
    <row r="190" spans="1:7" x14ac:dyDescent="0.2">
      <c r="A190" s="10">
        <v>14601</v>
      </c>
      <c r="B190" s="11">
        <v>41906</v>
      </c>
      <c r="C190" s="25">
        <v>315.01</v>
      </c>
      <c r="D190" s="25">
        <v>24.01</v>
      </c>
      <c r="E190" s="26"/>
    </row>
    <row r="191" spans="1:7" x14ac:dyDescent="0.2">
      <c r="A191" s="10">
        <v>14602</v>
      </c>
      <c r="B191" s="11">
        <v>41906</v>
      </c>
      <c r="C191" s="25">
        <v>392.95</v>
      </c>
      <c r="D191" s="25">
        <v>29.95</v>
      </c>
      <c r="E191" s="26" t="s">
        <v>128</v>
      </c>
    </row>
    <row r="192" spans="1:7" x14ac:dyDescent="0.2">
      <c r="A192" s="10">
        <v>14603</v>
      </c>
      <c r="B192" s="11">
        <v>41906</v>
      </c>
      <c r="C192" s="25">
        <v>182.94</v>
      </c>
      <c r="D192" s="25">
        <v>13.94</v>
      </c>
      <c r="E192" s="26" t="s">
        <v>11</v>
      </c>
    </row>
    <row r="193" spans="1:7" x14ac:dyDescent="0.2">
      <c r="A193" s="10">
        <v>14604</v>
      </c>
      <c r="B193" s="11">
        <v>41906</v>
      </c>
      <c r="C193" s="25">
        <v>1881.5</v>
      </c>
      <c r="D193" s="25"/>
      <c r="E193" s="26" t="s">
        <v>17</v>
      </c>
    </row>
    <row r="194" spans="1:7" x14ac:dyDescent="0.2">
      <c r="A194" s="10">
        <v>14605</v>
      </c>
      <c r="B194" s="11">
        <v>41906</v>
      </c>
      <c r="C194" s="25">
        <v>596</v>
      </c>
      <c r="D194" s="25"/>
      <c r="E194" s="26" t="s">
        <v>17</v>
      </c>
      <c r="F194" s="47">
        <v>3392.21</v>
      </c>
      <c r="G194" s="48">
        <v>3287.45</v>
      </c>
    </row>
    <row r="195" spans="1:7" x14ac:dyDescent="0.2">
      <c r="A195" s="10">
        <v>14606</v>
      </c>
      <c r="B195" s="11">
        <v>41907</v>
      </c>
      <c r="C195" s="25">
        <v>248.27</v>
      </c>
      <c r="D195" s="25">
        <v>18.920000000000002</v>
      </c>
      <c r="E195" s="26" t="s">
        <v>21</v>
      </c>
    </row>
    <row r="196" spans="1:7" x14ac:dyDescent="0.2">
      <c r="A196" s="10">
        <v>14607</v>
      </c>
      <c r="B196" s="11">
        <v>41907</v>
      </c>
      <c r="C196" s="25">
        <v>17.27</v>
      </c>
      <c r="D196" s="25">
        <v>1.32</v>
      </c>
      <c r="E196" s="26"/>
      <c r="F196" s="33">
        <v>10.83</v>
      </c>
      <c r="G196" s="34">
        <v>10.47</v>
      </c>
    </row>
    <row r="197" spans="1:7" x14ac:dyDescent="0.2">
      <c r="A197" s="10">
        <v>14608</v>
      </c>
      <c r="B197" s="11">
        <v>41908</v>
      </c>
      <c r="C197" s="12">
        <v>30.96</v>
      </c>
      <c r="D197" s="12">
        <v>2.36</v>
      </c>
      <c r="E197" s="15" t="s">
        <v>11</v>
      </c>
    </row>
    <row r="198" spans="1:7" x14ac:dyDescent="0.2">
      <c r="A198" s="10">
        <v>14609</v>
      </c>
      <c r="B198" s="11">
        <v>41908</v>
      </c>
      <c r="C198" s="12">
        <v>7.52</v>
      </c>
      <c r="D198" s="12">
        <v>0.56999999999999995</v>
      </c>
      <c r="E198" s="49" t="s">
        <v>7</v>
      </c>
      <c r="F198" s="21"/>
      <c r="G198" s="22"/>
    </row>
    <row r="199" spans="1:7" x14ac:dyDescent="0.2">
      <c r="A199" s="10">
        <v>14610</v>
      </c>
      <c r="B199" s="11">
        <v>41908</v>
      </c>
      <c r="C199" s="12">
        <v>264.13</v>
      </c>
      <c r="D199" s="12">
        <v>20.13</v>
      </c>
      <c r="E199" s="49" t="s">
        <v>7</v>
      </c>
    </row>
    <row r="200" spans="1:7" x14ac:dyDescent="0.2">
      <c r="A200" s="10">
        <v>14611</v>
      </c>
      <c r="B200" s="11">
        <v>41908</v>
      </c>
      <c r="C200" s="12">
        <v>21.6</v>
      </c>
      <c r="D200" s="12">
        <v>1.65</v>
      </c>
      <c r="E200" s="49" t="s">
        <v>7</v>
      </c>
      <c r="F200" s="21"/>
      <c r="G200" s="22"/>
    </row>
    <row r="201" spans="1:7" x14ac:dyDescent="0.2">
      <c r="A201" s="10">
        <v>14612</v>
      </c>
      <c r="B201" s="11">
        <v>41908</v>
      </c>
      <c r="C201" s="12">
        <v>0</v>
      </c>
      <c r="D201" s="12"/>
      <c r="E201" s="49" t="s">
        <v>129</v>
      </c>
    </row>
    <row r="202" spans="1:7" x14ac:dyDescent="0.2">
      <c r="A202" s="10">
        <v>14613</v>
      </c>
      <c r="B202" s="11">
        <v>41908</v>
      </c>
      <c r="C202" s="12">
        <v>64.84</v>
      </c>
      <c r="D202" s="12">
        <v>4.9400000000000004</v>
      </c>
      <c r="E202" s="49" t="s">
        <v>11</v>
      </c>
      <c r="F202" s="21"/>
      <c r="G202" s="22"/>
    </row>
    <row r="203" spans="1:7" x14ac:dyDescent="0.2">
      <c r="A203" s="10">
        <v>14614</v>
      </c>
      <c r="B203" s="11">
        <v>41908</v>
      </c>
      <c r="C203" s="12">
        <v>17.54</v>
      </c>
      <c r="D203" s="12">
        <v>1.34</v>
      </c>
      <c r="E203" s="50"/>
    </row>
    <row r="204" spans="1:7" x14ac:dyDescent="0.2">
      <c r="A204" s="10">
        <v>14615</v>
      </c>
      <c r="B204" s="11">
        <v>41908</v>
      </c>
      <c r="C204" s="12">
        <v>60</v>
      </c>
      <c r="D204" s="12">
        <v>4.57</v>
      </c>
      <c r="E204" s="49" t="s">
        <v>11</v>
      </c>
    </row>
    <row r="205" spans="1:7" x14ac:dyDescent="0.2">
      <c r="A205" s="10">
        <v>14616</v>
      </c>
      <c r="B205" s="11">
        <v>41908</v>
      </c>
      <c r="C205" s="12">
        <v>266.3</v>
      </c>
      <c r="D205" s="12">
        <v>20.3</v>
      </c>
      <c r="E205" s="51" t="s">
        <v>130</v>
      </c>
      <c r="F205" s="18"/>
      <c r="G205" s="19"/>
    </row>
    <row r="206" spans="1:7" x14ac:dyDescent="0.2">
      <c r="A206" s="10">
        <v>14617</v>
      </c>
      <c r="B206" s="11">
        <v>41908</v>
      </c>
      <c r="C206" s="12">
        <v>10.83</v>
      </c>
      <c r="D206" s="12">
        <v>0.83</v>
      </c>
      <c r="E206" s="15" t="s">
        <v>11</v>
      </c>
      <c r="F206" s="21"/>
      <c r="G206" s="22"/>
    </row>
    <row r="207" spans="1:7" x14ac:dyDescent="0.2">
      <c r="A207" s="10">
        <v>14618</v>
      </c>
      <c r="B207" s="11">
        <v>41908</v>
      </c>
      <c r="C207" s="12">
        <v>23.33</v>
      </c>
      <c r="D207" s="12">
        <v>1.78</v>
      </c>
      <c r="E207" s="17"/>
    </row>
    <row r="208" spans="1:7" x14ac:dyDescent="0.2">
      <c r="A208" s="10">
        <v>14619</v>
      </c>
      <c r="B208" s="11">
        <v>41908</v>
      </c>
      <c r="C208" s="12">
        <v>30.3</v>
      </c>
      <c r="D208" s="12">
        <v>2.31</v>
      </c>
      <c r="E208" s="17"/>
    </row>
    <row r="209" spans="1:7" x14ac:dyDescent="0.2">
      <c r="A209" s="10">
        <v>14620</v>
      </c>
      <c r="B209" s="11">
        <v>41908</v>
      </c>
      <c r="C209" s="12">
        <v>64.41</v>
      </c>
      <c r="D209" s="12">
        <v>4.91</v>
      </c>
      <c r="E209" s="15" t="s">
        <v>11</v>
      </c>
      <c r="F209" s="21"/>
      <c r="G209" s="22"/>
    </row>
    <row r="210" spans="1:7" x14ac:dyDescent="0.2">
      <c r="A210" s="10">
        <v>14621</v>
      </c>
      <c r="B210" s="11">
        <v>41908</v>
      </c>
      <c r="C210" s="12">
        <v>60.62</v>
      </c>
      <c r="D210" s="12">
        <v>4.62</v>
      </c>
      <c r="E210" s="17"/>
    </row>
    <row r="211" spans="1:7" x14ac:dyDescent="0.2">
      <c r="A211" s="10">
        <v>14622</v>
      </c>
      <c r="B211" s="11">
        <v>41908</v>
      </c>
      <c r="C211" s="12">
        <v>-151.55000000000001</v>
      </c>
      <c r="D211" s="12">
        <v>-11.55</v>
      </c>
      <c r="E211" s="17"/>
      <c r="F211" s="33">
        <f>+C198+C199+C200+875+C204+178.11+145+64.84</f>
        <v>1616.2</v>
      </c>
      <c r="G211" s="34">
        <v>1588.09</v>
      </c>
    </row>
    <row r="212" spans="1:7" x14ac:dyDescent="0.2">
      <c r="A212" s="10">
        <v>14623</v>
      </c>
      <c r="B212" s="11">
        <v>41909</v>
      </c>
      <c r="C212" s="12">
        <v>454.65</v>
      </c>
      <c r="D212" s="12">
        <v>34.65</v>
      </c>
      <c r="E212" s="15" t="s">
        <v>131</v>
      </c>
    </row>
    <row r="213" spans="1:7" x14ac:dyDescent="0.2">
      <c r="A213" s="10">
        <v>14624</v>
      </c>
      <c r="B213" s="11">
        <v>41909</v>
      </c>
      <c r="C213" s="12">
        <v>24</v>
      </c>
      <c r="D213" s="12"/>
      <c r="E213" s="17"/>
      <c r="F213" s="18"/>
      <c r="G213" s="19"/>
    </row>
    <row r="214" spans="1:7" x14ac:dyDescent="0.2">
      <c r="A214" s="10">
        <v>14625</v>
      </c>
      <c r="B214" s="11">
        <v>41909</v>
      </c>
      <c r="C214" s="12">
        <v>1094.4075</v>
      </c>
      <c r="D214" s="12">
        <v>83.407499999999999</v>
      </c>
      <c r="E214" s="13" t="s">
        <v>132</v>
      </c>
      <c r="F214" s="18"/>
      <c r="G214" s="19"/>
    </row>
    <row r="215" spans="1:7" x14ac:dyDescent="0.2">
      <c r="A215" s="10">
        <v>14626</v>
      </c>
      <c r="B215" s="11">
        <v>41909</v>
      </c>
      <c r="C215" s="12">
        <v>48</v>
      </c>
      <c r="D215" s="12"/>
      <c r="E215" s="17"/>
    </row>
    <row r="216" spans="1:7" x14ac:dyDescent="0.2">
      <c r="A216" s="10">
        <v>14627</v>
      </c>
      <c r="B216" s="11">
        <v>41909</v>
      </c>
      <c r="C216" s="12">
        <v>240.32</v>
      </c>
      <c r="D216" s="12">
        <v>18.32</v>
      </c>
      <c r="E216" s="15" t="s">
        <v>133</v>
      </c>
      <c r="F216" s="21"/>
      <c r="G216" s="22"/>
    </row>
    <row r="217" spans="1:7" x14ac:dyDescent="0.2">
      <c r="A217" s="10">
        <v>14628</v>
      </c>
      <c r="B217" s="11">
        <v>41909</v>
      </c>
      <c r="C217" s="12">
        <v>21.65</v>
      </c>
      <c r="D217" s="12">
        <v>1.65</v>
      </c>
      <c r="E217" s="15" t="s">
        <v>133</v>
      </c>
      <c r="F217" s="21"/>
      <c r="G217" s="22"/>
    </row>
    <row r="218" spans="1:7" x14ac:dyDescent="0.2">
      <c r="A218" s="10">
        <v>14629</v>
      </c>
      <c r="B218" s="11">
        <v>41909</v>
      </c>
      <c r="C218" s="12">
        <v>15.43</v>
      </c>
      <c r="D218" s="12">
        <v>1.18</v>
      </c>
      <c r="E218" s="13"/>
      <c r="F218" s="18"/>
      <c r="G218" s="19"/>
    </row>
    <row r="219" spans="1:7" x14ac:dyDescent="0.2">
      <c r="A219" s="10">
        <v>14630</v>
      </c>
      <c r="B219" s="11">
        <v>41909</v>
      </c>
      <c r="C219" s="12">
        <v>7.58</v>
      </c>
      <c r="D219" s="12">
        <v>0.57999999999999996</v>
      </c>
      <c r="E219" s="15" t="s">
        <v>7</v>
      </c>
    </row>
    <row r="220" spans="1:7" x14ac:dyDescent="0.2">
      <c r="A220" s="10">
        <v>14631</v>
      </c>
      <c r="B220" s="11">
        <v>41909</v>
      </c>
      <c r="C220" s="12">
        <v>76.86</v>
      </c>
      <c r="D220" s="12">
        <v>5.86</v>
      </c>
      <c r="E220" s="15" t="s">
        <v>21</v>
      </c>
    </row>
    <row r="221" spans="1:7" x14ac:dyDescent="0.2">
      <c r="A221" s="10">
        <v>14632</v>
      </c>
      <c r="B221" s="11">
        <v>41909</v>
      </c>
      <c r="C221" s="12">
        <v>141.61000000000001</v>
      </c>
      <c r="D221" s="12">
        <v>10.79</v>
      </c>
      <c r="E221" s="15" t="s">
        <v>134</v>
      </c>
    </row>
    <row r="222" spans="1:7" x14ac:dyDescent="0.2">
      <c r="A222" s="10">
        <v>14633</v>
      </c>
      <c r="B222" s="11">
        <v>41909</v>
      </c>
      <c r="C222" s="25">
        <v>24</v>
      </c>
      <c r="E222" s="26" t="s">
        <v>69</v>
      </c>
      <c r="F222" s="33">
        <f>400+C219+50</f>
        <v>457.58</v>
      </c>
      <c r="G222" s="34">
        <v>458.03</v>
      </c>
    </row>
    <row r="223" spans="1:7" x14ac:dyDescent="0.2">
      <c r="A223" s="10">
        <v>14634</v>
      </c>
      <c r="B223" s="11">
        <v>41911</v>
      </c>
      <c r="C223" s="25">
        <v>14.07</v>
      </c>
      <c r="D223" s="4">
        <v>1.07</v>
      </c>
      <c r="E223" s="26"/>
    </row>
    <row r="224" spans="1:7" x14ac:dyDescent="0.2">
      <c r="A224" s="10">
        <v>14635</v>
      </c>
      <c r="B224" s="11">
        <v>41911</v>
      </c>
      <c r="C224" s="25">
        <v>11.9</v>
      </c>
      <c r="E224" s="26" t="s">
        <v>11</v>
      </c>
    </row>
    <row r="225" spans="1:7" x14ac:dyDescent="0.2">
      <c r="A225" s="10">
        <v>14636</v>
      </c>
      <c r="B225" s="11">
        <v>41911</v>
      </c>
      <c r="C225" s="25">
        <v>25.5</v>
      </c>
      <c r="E225" s="26" t="s">
        <v>11</v>
      </c>
    </row>
    <row r="226" spans="1:7" x14ac:dyDescent="0.2">
      <c r="A226" s="10">
        <v>14637</v>
      </c>
      <c r="B226" s="11">
        <v>41911</v>
      </c>
      <c r="C226" s="25">
        <v>74.69</v>
      </c>
      <c r="D226" s="4">
        <v>5.69</v>
      </c>
      <c r="E226" s="26"/>
    </row>
    <row r="227" spans="1:7" x14ac:dyDescent="0.2">
      <c r="A227" s="10">
        <v>14638</v>
      </c>
      <c r="B227" s="11">
        <v>41911</v>
      </c>
      <c r="C227" s="25">
        <v>32.479999999999997</v>
      </c>
      <c r="D227" s="4">
        <v>2.48</v>
      </c>
      <c r="E227" s="26" t="s">
        <v>7</v>
      </c>
    </row>
    <row r="228" spans="1:7" x14ac:dyDescent="0.2">
      <c r="A228" s="10">
        <v>14639</v>
      </c>
      <c r="B228" s="11">
        <v>41911</v>
      </c>
      <c r="C228" s="25">
        <v>282.32</v>
      </c>
      <c r="D228" s="4">
        <v>21.52</v>
      </c>
      <c r="E228" s="26"/>
    </row>
    <row r="229" spans="1:7" x14ac:dyDescent="0.2">
      <c r="A229" s="10">
        <v>14640</v>
      </c>
      <c r="B229" s="11">
        <v>41911</v>
      </c>
      <c r="C229" s="25">
        <v>12.99</v>
      </c>
      <c r="D229" s="4">
        <v>0.99</v>
      </c>
      <c r="E229" s="26" t="s">
        <v>11</v>
      </c>
    </row>
    <row r="230" spans="1:7" x14ac:dyDescent="0.2">
      <c r="A230" s="10">
        <v>14641</v>
      </c>
      <c r="B230" s="11">
        <v>41911</v>
      </c>
      <c r="C230" s="25">
        <v>283.62</v>
      </c>
      <c r="D230" s="4">
        <v>21.62</v>
      </c>
      <c r="E230" s="26"/>
    </row>
    <row r="231" spans="1:7" x14ac:dyDescent="0.2">
      <c r="A231" s="10">
        <v>14642</v>
      </c>
      <c r="B231" s="11">
        <v>41911</v>
      </c>
      <c r="C231" s="12">
        <v>124.49</v>
      </c>
      <c r="D231" s="12">
        <v>9.49</v>
      </c>
      <c r="E231" s="15" t="s">
        <v>11</v>
      </c>
    </row>
    <row r="232" spans="1:7" x14ac:dyDescent="0.2">
      <c r="A232" s="10">
        <v>14643</v>
      </c>
      <c r="B232" s="11">
        <v>41911</v>
      </c>
      <c r="C232" s="12">
        <v>84</v>
      </c>
      <c r="D232" s="12">
        <v>6.4</v>
      </c>
      <c r="E232" s="17"/>
    </row>
    <row r="233" spans="1:7" x14ac:dyDescent="0.2">
      <c r="A233" s="10">
        <v>14644</v>
      </c>
      <c r="B233" s="11">
        <v>41911</v>
      </c>
      <c r="C233" s="12">
        <v>2.15</v>
      </c>
      <c r="D233" s="12">
        <v>0.16</v>
      </c>
      <c r="E233" s="17"/>
      <c r="F233" s="33">
        <f>+C224+C225+C227+C229+C231+22.96</f>
        <v>230.32</v>
      </c>
      <c r="G233" s="34">
        <v>226.11</v>
      </c>
    </row>
    <row r="234" spans="1:7" x14ac:dyDescent="0.2">
      <c r="A234" s="10">
        <v>14645</v>
      </c>
      <c r="B234" s="11">
        <v>41912</v>
      </c>
      <c r="C234" s="25">
        <v>152.09</v>
      </c>
      <c r="D234" s="4">
        <v>11.59</v>
      </c>
      <c r="E234" s="26" t="s">
        <v>7</v>
      </c>
    </row>
    <row r="235" spans="1:7" x14ac:dyDescent="0.2">
      <c r="A235" s="10">
        <v>14646</v>
      </c>
      <c r="B235" s="11">
        <v>41912</v>
      </c>
      <c r="C235" s="25">
        <v>7.4</v>
      </c>
      <c r="E235" s="26" t="s">
        <v>135</v>
      </c>
    </row>
    <row r="236" spans="1:7" x14ac:dyDescent="0.2">
      <c r="A236" s="10">
        <v>14647</v>
      </c>
      <c r="B236" s="11">
        <v>41912</v>
      </c>
      <c r="C236" s="25">
        <v>97.43</v>
      </c>
      <c r="D236" s="4">
        <v>7.43</v>
      </c>
      <c r="E236" s="26"/>
    </row>
    <row r="237" spans="1:7" x14ac:dyDescent="0.2">
      <c r="A237" s="10">
        <v>14648</v>
      </c>
      <c r="B237" s="11">
        <v>41912</v>
      </c>
      <c r="C237" s="25">
        <v>245.73</v>
      </c>
      <c r="D237" s="4">
        <v>18.73</v>
      </c>
      <c r="E237" s="26" t="s">
        <v>21</v>
      </c>
      <c r="F237" s="33">
        <f>+C234</f>
        <v>152.09</v>
      </c>
      <c r="G237" s="34" t="s">
        <v>136</v>
      </c>
    </row>
    <row r="238" spans="1:7" x14ac:dyDescent="0.2">
      <c r="E238" s="26"/>
    </row>
    <row r="239" spans="1:7" x14ac:dyDescent="0.2">
      <c r="E239" s="26"/>
    </row>
    <row r="240" spans="1:7" x14ac:dyDescent="0.2">
      <c r="E240" s="26"/>
    </row>
    <row r="241" spans="5:5" x14ac:dyDescent="0.2">
      <c r="E241" s="26"/>
    </row>
    <row r="242" spans="5:5" x14ac:dyDescent="0.2">
      <c r="E242" s="26"/>
    </row>
    <row r="243" spans="5:5" x14ac:dyDescent="0.2">
      <c r="E243" s="26"/>
    </row>
    <row r="244" spans="5:5" x14ac:dyDescent="0.2">
      <c r="E244" s="26"/>
    </row>
    <row r="245" spans="5:5" x14ac:dyDescent="0.2">
      <c r="E245" s="26"/>
    </row>
    <row r="246" spans="5:5" x14ac:dyDescent="0.2">
      <c r="E246" s="26"/>
    </row>
    <row r="247" spans="5:5" x14ac:dyDescent="0.2">
      <c r="E247" s="26"/>
    </row>
    <row r="248" spans="5:5" x14ac:dyDescent="0.2">
      <c r="E248" s="26"/>
    </row>
    <row r="249" spans="5:5" x14ac:dyDescent="0.2">
      <c r="E249" s="26"/>
    </row>
    <row r="250" spans="5:5" x14ac:dyDescent="0.2">
      <c r="E250" s="26"/>
    </row>
    <row r="251" spans="5:5" x14ac:dyDescent="0.2">
      <c r="E251" s="26"/>
    </row>
    <row r="252" spans="5:5" x14ac:dyDescent="0.2">
      <c r="E252" s="26"/>
    </row>
    <row r="253" spans="5:5" x14ac:dyDescent="0.2">
      <c r="E253" s="26"/>
    </row>
    <row r="254" spans="5:5" x14ac:dyDescent="0.2">
      <c r="E254" s="26"/>
    </row>
    <row r="255" spans="5:5" x14ac:dyDescent="0.2">
      <c r="E255" s="26"/>
    </row>
    <row r="256" spans="5:5" x14ac:dyDescent="0.2">
      <c r="E256" s="26"/>
    </row>
    <row r="257" spans="5:5" x14ac:dyDescent="0.2">
      <c r="E257" s="26"/>
    </row>
    <row r="258" spans="5:5" x14ac:dyDescent="0.2">
      <c r="E258" s="26"/>
    </row>
    <row r="259" spans="5:5" x14ac:dyDescent="0.2">
      <c r="E259" s="26"/>
    </row>
    <row r="260" spans="5:5" x14ac:dyDescent="0.2">
      <c r="E260" s="26"/>
    </row>
    <row r="261" spans="5:5" x14ac:dyDescent="0.2">
      <c r="E261" s="26"/>
    </row>
    <row r="262" spans="5:5" x14ac:dyDescent="0.2">
      <c r="E262" s="26"/>
    </row>
    <row r="263" spans="5:5" x14ac:dyDescent="0.2">
      <c r="E263" s="26"/>
    </row>
    <row r="264" spans="5:5" x14ac:dyDescent="0.2">
      <c r="E264" s="26"/>
    </row>
    <row r="265" spans="5:5" x14ac:dyDescent="0.2">
      <c r="E265" s="26"/>
    </row>
    <row r="266" spans="5:5" x14ac:dyDescent="0.2">
      <c r="E266" s="26"/>
    </row>
    <row r="267" spans="5:5" x14ac:dyDescent="0.2">
      <c r="E267" s="26"/>
    </row>
    <row r="268" spans="5:5" x14ac:dyDescent="0.2">
      <c r="E268" s="26"/>
    </row>
    <row r="269" spans="5:5" x14ac:dyDescent="0.2">
      <c r="E269" s="26"/>
    </row>
    <row r="270" spans="5:5" x14ac:dyDescent="0.2">
      <c r="E270" s="26"/>
    </row>
    <row r="271" spans="5:5" x14ac:dyDescent="0.2">
      <c r="E271" s="26"/>
    </row>
    <row r="272" spans="5:5" x14ac:dyDescent="0.2">
      <c r="E272" s="26"/>
    </row>
    <row r="273" spans="5:5" x14ac:dyDescent="0.2">
      <c r="E273" s="26"/>
    </row>
    <row r="274" spans="5:5" x14ac:dyDescent="0.2">
      <c r="E274" s="26"/>
    </row>
    <row r="275" spans="5:5" x14ac:dyDescent="0.2">
      <c r="E275" s="26"/>
    </row>
    <row r="276" spans="5:5" x14ac:dyDescent="0.2">
      <c r="E276" s="26"/>
    </row>
    <row r="277" spans="5:5" x14ac:dyDescent="0.2">
      <c r="E277" s="26"/>
    </row>
    <row r="278" spans="5:5" x14ac:dyDescent="0.2">
      <c r="E278" s="26"/>
    </row>
    <row r="279" spans="5:5" x14ac:dyDescent="0.2">
      <c r="E279" s="26"/>
    </row>
    <row r="280" spans="5:5" x14ac:dyDescent="0.2">
      <c r="E280" s="26"/>
    </row>
    <row r="281" spans="5:5" x14ac:dyDescent="0.2">
      <c r="E281" s="26"/>
    </row>
    <row r="282" spans="5:5" x14ac:dyDescent="0.2">
      <c r="E282" s="26"/>
    </row>
    <row r="283" spans="5:5" x14ac:dyDescent="0.2">
      <c r="E283" s="26"/>
    </row>
    <row r="284" spans="5:5" x14ac:dyDescent="0.2">
      <c r="E284" s="26"/>
    </row>
    <row r="285" spans="5:5" x14ac:dyDescent="0.2">
      <c r="E285" s="26"/>
    </row>
    <row r="286" spans="5:5" x14ac:dyDescent="0.2">
      <c r="E286" s="26"/>
    </row>
    <row r="287" spans="5:5" x14ac:dyDescent="0.2">
      <c r="E287" s="26"/>
    </row>
    <row r="288" spans="5:5" x14ac:dyDescent="0.2">
      <c r="E288" s="26"/>
    </row>
    <row r="289" spans="5:5" x14ac:dyDescent="0.2">
      <c r="E289" s="26"/>
    </row>
    <row r="290" spans="5:5" x14ac:dyDescent="0.2">
      <c r="E290" s="26"/>
    </row>
    <row r="291" spans="5:5" x14ac:dyDescent="0.2">
      <c r="E291" s="26"/>
    </row>
    <row r="292" spans="5:5" x14ac:dyDescent="0.2">
      <c r="E292" s="26"/>
    </row>
    <row r="293" spans="5:5" x14ac:dyDescent="0.2">
      <c r="E293" s="26"/>
    </row>
    <row r="294" spans="5:5" x14ac:dyDescent="0.2">
      <c r="E294" s="26"/>
    </row>
    <row r="295" spans="5:5" x14ac:dyDescent="0.2">
      <c r="E295" s="26"/>
    </row>
    <row r="296" spans="5:5" x14ac:dyDescent="0.2">
      <c r="E296" s="26"/>
    </row>
    <row r="297" spans="5:5" x14ac:dyDescent="0.2">
      <c r="E297" s="26"/>
    </row>
    <row r="298" spans="5:5" x14ac:dyDescent="0.2">
      <c r="E298" s="26"/>
    </row>
    <row r="299" spans="5:5" x14ac:dyDescent="0.2">
      <c r="E299" s="26"/>
    </row>
    <row r="300" spans="5:5" x14ac:dyDescent="0.2">
      <c r="E300" s="26"/>
    </row>
    <row r="301" spans="5:5" x14ac:dyDescent="0.2">
      <c r="E301" s="26"/>
    </row>
    <row r="302" spans="5:5" x14ac:dyDescent="0.2">
      <c r="E302" s="26"/>
    </row>
    <row r="303" spans="5:5" x14ac:dyDescent="0.2">
      <c r="E303" s="26"/>
    </row>
    <row r="304" spans="5:5" x14ac:dyDescent="0.2">
      <c r="E304" s="26"/>
    </row>
    <row r="305" spans="5:5" x14ac:dyDescent="0.2">
      <c r="E305" s="26"/>
    </row>
    <row r="306" spans="5:5" x14ac:dyDescent="0.2">
      <c r="E306" s="26"/>
    </row>
    <row r="307" spans="5:5" x14ac:dyDescent="0.2">
      <c r="E307" s="26"/>
    </row>
    <row r="308" spans="5:5" x14ac:dyDescent="0.2">
      <c r="E308" s="26"/>
    </row>
    <row r="309" spans="5:5" x14ac:dyDescent="0.2">
      <c r="E309" s="26"/>
    </row>
    <row r="310" spans="5:5" x14ac:dyDescent="0.2">
      <c r="E310" s="26"/>
    </row>
    <row r="311" spans="5:5" x14ac:dyDescent="0.2">
      <c r="E311" s="26"/>
    </row>
    <row r="312" spans="5:5" x14ac:dyDescent="0.2">
      <c r="E312" s="26"/>
    </row>
    <row r="313" spans="5:5" x14ac:dyDescent="0.2">
      <c r="E313" s="26"/>
    </row>
    <row r="314" spans="5:5" x14ac:dyDescent="0.2">
      <c r="E314" s="26"/>
    </row>
    <row r="315" spans="5:5" x14ac:dyDescent="0.2">
      <c r="E315" s="26"/>
    </row>
    <row r="316" spans="5:5" x14ac:dyDescent="0.2">
      <c r="E316" s="26"/>
    </row>
    <row r="317" spans="5:5" x14ac:dyDescent="0.2">
      <c r="E317" s="26"/>
    </row>
    <row r="318" spans="5:5" x14ac:dyDescent="0.2">
      <c r="E318" s="26"/>
    </row>
    <row r="319" spans="5:5" x14ac:dyDescent="0.2">
      <c r="E319" s="26"/>
    </row>
    <row r="320" spans="5:5" x14ac:dyDescent="0.2">
      <c r="E320" s="26"/>
    </row>
    <row r="321" spans="5:5" x14ac:dyDescent="0.2">
      <c r="E321" s="26"/>
    </row>
    <row r="322" spans="5:5" x14ac:dyDescent="0.2">
      <c r="E322" s="26"/>
    </row>
    <row r="323" spans="5:5" x14ac:dyDescent="0.2">
      <c r="E323" s="26"/>
    </row>
    <row r="324" spans="5:5" x14ac:dyDescent="0.2">
      <c r="E324" s="26"/>
    </row>
    <row r="325" spans="5:5" x14ac:dyDescent="0.2">
      <c r="E325" s="26"/>
    </row>
    <row r="326" spans="5:5" x14ac:dyDescent="0.2">
      <c r="E326" s="26"/>
    </row>
    <row r="327" spans="5:5" x14ac:dyDescent="0.2">
      <c r="E327" s="26"/>
    </row>
    <row r="328" spans="5:5" x14ac:dyDescent="0.2">
      <c r="E328" s="26"/>
    </row>
    <row r="329" spans="5:5" x14ac:dyDescent="0.2">
      <c r="E329" s="26"/>
    </row>
    <row r="330" spans="5:5" x14ac:dyDescent="0.2">
      <c r="E330" s="26"/>
    </row>
    <row r="331" spans="5:5" x14ac:dyDescent="0.2">
      <c r="E331" s="26"/>
    </row>
    <row r="332" spans="5:5" x14ac:dyDescent="0.2">
      <c r="E332" s="26"/>
    </row>
    <row r="333" spans="5:5" x14ac:dyDescent="0.2">
      <c r="E333" s="26"/>
    </row>
    <row r="334" spans="5:5" x14ac:dyDescent="0.2">
      <c r="E334" s="26"/>
    </row>
    <row r="335" spans="5:5" x14ac:dyDescent="0.2">
      <c r="E335" s="26"/>
    </row>
    <row r="336" spans="5:5" x14ac:dyDescent="0.2">
      <c r="E336" s="26"/>
    </row>
    <row r="337" spans="5:5" x14ac:dyDescent="0.2">
      <c r="E337" s="26"/>
    </row>
    <row r="338" spans="5:5" x14ac:dyDescent="0.2">
      <c r="E338" s="26"/>
    </row>
    <row r="339" spans="5:5" x14ac:dyDescent="0.2">
      <c r="E339" s="26"/>
    </row>
    <row r="340" spans="5:5" x14ac:dyDescent="0.2">
      <c r="E340" s="26"/>
    </row>
    <row r="341" spans="5:5" x14ac:dyDescent="0.2">
      <c r="E341" s="26"/>
    </row>
    <row r="342" spans="5:5" x14ac:dyDescent="0.2">
      <c r="E342" s="26"/>
    </row>
    <row r="343" spans="5:5" x14ac:dyDescent="0.2">
      <c r="E343" s="26"/>
    </row>
    <row r="344" spans="5:5" x14ac:dyDescent="0.2">
      <c r="E344" s="26"/>
    </row>
    <row r="345" spans="5:5" x14ac:dyDescent="0.2">
      <c r="E345" s="26"/>
    </row>
    <row r="346" spans="5:5" x14ac:dyDescent="0.2">
      <c r="E346" s="26"/>
    </row>
    <row r="347" spans="5:5" x14ac:dyDescent="0.2">
      <c r="E347" s="26"/>
    </row>
    <row r="348" spans="5:5" x14ac:dyDescent="0.2">
      <c r="E348" s="26"/>
    </row>
    <row r="349" spans="5:5" x14ac:dyDescent="0.2">
      <c r="E349" s="26"/>
    </row>
    <row r="350" spans="5:5" x14ac:dyDescent="0.2">
      <c r="E350" s="26"/>
    </row>
    <row r="351" spans="5:5" x14ac:dyDescent="0.2">
      <c r="E351" s="26"/>
    </row>
    <row r="352" spans="5:5" x14ac:dyDescent="0.2">
      <c r="E352" s="26"/>
    </row>
    <row r="353" spans="5:5" x14ac:dyDescent="0.2">
      <c r="E353" s="26"/>
    </row>
    <row r="354" spans="5:5" x14ac:dyDescent="0.2">
      <c r="E354" s="26"/>
    </row>
    <row r="355" spans="5:5" x14ac:dyDescent="0.2">
      <c r="E355" s="26"/>
    </row>
    <row r="356" spans="5:5" x14ac:dyDescent="0.2">
      <c r="E356" s="26"/>
    </row>
    <row r="357" spans="5:5" x14ac:dyDescent="0.2">
      <c r="E357" s="26"/>
    </row>
    <row r="358" spans="5:5" x14ac:dyDescent="0.2">
      <c r="E358" s="26"/>
    </row>
    <row r="359" spans="5:5" x14ac:dyDescent="0.2">
      <c r="E359" s="26"/>
    </row>
    <row r="360" spans="5:5" x14ac:dyDescent="0.2">
      <c r="E360" s="26"/>
    </row>
    <row r="361" spans="5:5" x14ac:dyDescent="0.2">
      <c r="E361" s="26"/>
    </row>
    <row r="362" spans="5:5" x14ac:dyDescent="0.2">
      <c r="E362" s="26"/>
    </row>
    <row r="363" spans="5:5" x14ac:dyDescent="0.2">
      <c r="E363" s="26"/>
    </row>
    <row r="364" spans="5:5" x14ac:dyDescent="0.2">
      <c r="E364" s="26"/>
    </row>
    <row r="365" spans="5:5" x14ac:dyDescent="0.2">
      <c r="E365" s="26"/>
    </row>
    <row r="366" spans="5:5" x14ac:dyDescent="0.2">
      <c r="E366" s="26"/>
    </row>
    <row r="367" spans="5:5" x14ac:dyDescent="0.2">
      <c r="E367" s="26"/>
    </row>
    <row r="368" spans="5:5" x14ac:dyDescent="0.2">
      <c r="E368" s="26"/>
    </row>
    <row r="369" spans="5:5" x14ac:dyDescent="0.2">
      <c r="E369" s="26"/>
    </row>
    <row r="370" spans="5:5" x14ac:dyDescent="0.2">
      <c r="E370" s="26"/>
    </row>
    <row r="371" spans="5:5" x14ac:dyDescent="0.2">
      <c r="E371" s="26"/>
    </row>
    <row r="372" spans="5:5" x14ac:dyDescent="0.2">
      <c r="E372" s="26"/>
    </row>
    <row r="373" spans="5:5" x14ac:dyDescent="0.2">
      <c r="E373" s="26"/>
    </row>
    <row r="374" spans="5:5" x14ac:dyDescent="0.2">
      <c r="E374" s="26"/>
    </row>
    <row r="375" spans="5:5" x14ac:dyDescent="0.2">
      <c r="E375" s="26"/>
    </row>
    <row r="376" spans="5:5" x14ac:dyDescent="0.2">
      <c r="E376" s="26"/>
    </row>
    <row r="377" spans="5:5" x14ac:dyDescent="0.2">
      <c r="E377" s="26"/>
    </row>
    <row r="378" spans="5:5" x14ac:dyDescent="0.2">
      <c r="E378" s="26"/>
    </row>
    <row r="379" spans="5:5" x14ac:dyDescent="0.2">
      <c r="E379" s="26"/>
    </row>
    <row r="380" spans="5:5" x14ac:dyDescent="0.2">
      <c r="E380" s="26"/>
    </row>
    <row r="381" spans="5:5" x14ac:dyDescent="0.2">
      <c r="E381" s="26"/>
    </row>
    <row r="382" spans="5:5" x14ac:dyDescent="0.2">
      <c r="E382" s="26"/>
    </row>
    <row r="383" spans="5:5" x14ac:dyDescent="0.2">
      <c r="E383" s="26"/>
    </row>
    <row r="384" spans="5:5" x14ac:dyDescent="0.2">
      <c r="E384" s="26"/>
    </row>
    <row r="385" spans="5:5" x14ac:dyDescent="0.2">
      <c r="E385" s="26"/>
    </row>
    <row r="386" spans="5:5" x14ac:dyDescent="0.2">
      <c r="E386" s="26"/>
    </row>
    <row r="387" spans="5:5" x14ac:dyDescent="0.2">
      <c r="E387" s="26"/>
    </row>
    <row r="388" spans="5:5" x14ac:dyDescent="0.2">
      <c r="E388" s="26"/>
    </row>
    <row r="389" spans="5:5" x14ac:dyDescent="0.2">
      <c r="E389" s="26"/>
    </row>
    <row r="390" spans="5:5" x14ac:dyDescent="0.2">
      <c r="E390" s="26"/>
    </row>
    <row r="391" spans="5:5" x14ac:dyDescent="0.2">
      <c r="E391" s="26"/>
    </row>
    <row r="392" spans="5:5" x14ac:dyDescent="0.2">
      <c r="E392" s="26"/>
    </row>
    <row r="393" spans="5:5" x14ac:dyDescent="0.2">
      <c r="E393" s="26"/>
    </row>
    <row r="394" spans="5:5" x14ac:dyDescent="0.2">
      <c r="E394" s="26"/>
    </row>
    <row r="395" spans="5:5" x14ac:dyDescent="0.2">
      <c r="E395" s="26"/>
    </row>
    <row r="396" spans="5:5" x14ac:dyDescent="0.2">
      <c r="E396" s="26"/>
    </row>
    <row r="397" spans="5:5" x14ac:dyDescent="0.2">
      <c r="E397" s="26"/>
    </row>
    <row r="398" spans="5:5" x14ac:dyDescent="0.2">
      <c r="E398" s="26"/>
    </row>
    <row r="399" spans="5:5" x14ac:dyDescent="0.2">
      <c r="E399" s="26"/>
    </row>
    <row r="400" spans="5:5" x14ac:dyDescent="0.2">
      <c r="E400" s="26"/>
    </row>
    <row r="401" spans="5:5" x14ac:dyDescent="0.2">
      <c r="E401" s="26"/>
    </row>
    <row r="402" spans="5:5" x14ac:dyDescent="0.2">
      <c r="E402" s="26"/>
    </row>
    <row r="403" spans="5:5" x14ac:dyDescent="0.2">
      <c r="E403" s="26"/>
    </row>
    <row r="404" spans="5:5" x14ac:dyDescent="0.2">
      <c r="E404" s="26"/>
    </row>
    <row r="405" spans="5:5" x14ac:dyDescent="0.2">
      <c r="E405" s="26"/>
    </row>
    <row r="406" spans="5:5" x14ac:dyDescent="0.2">
      <c r="E406" s="26"/>
    </row>
    <row r="407" spans="5:5" x14ac:dyDescent="0.2">
      <c r="E407" s="26"/>
    </row>
    <row r="408" spans="5:5" x14ac:dyDescent="0.2">
      <c r="E408" s="26"/>
    </row>
    <row r="409" spans="5:5" x14ac:dyDescent="0.2">
      <c r="E409" s="26"/>
    </row>
    <row r="410" spans="5:5" x14ac:dyDescent="0.2">
      <c r="E410" s="26"/>
    </row>
    <row r="411" spans="5:5" x14ac:dyDescent="0.2">
      <c r="E411" s="26"/>
    </row>
    <row r="412" spans="5:5" x14ac:dyDescent="0.2">
      <c r="E412" s="26"/>
    </row>
    <row r="413" spans="5:5" x14ac:dyDescent="0.2">
      <c r="E413" s="26"/>
    </row>
    <row r="414" spans="5:5" x14ac:dyDescent="0.2">
      <c r="E414" s="26"/>
    </row>
    <row r="415" spans="5:5" x14ac:dyDescent="0.2">
      <c r="E415" s="26"/>
    </row>
    <row r="416" spans="5:5" x14ac:dyDescent="0.2">
      <c r="E416" s="26"/>
    </row>
    <row r="417" spans="5:5" x14ac:dyDescent="0.2">
      <c r="E417" s="26"/>
    </row>
    <row r="418" spans="5:5" x14ac:dyDescent="0.2">
      <c r="E418" s="26"/>
    </row>
    <row r="419" spans="5:5" x14ac:dyDescent="0.2">
      <c r="E419" s="26"/>
    </row>
    <row r="420" spans="5:5" x14ac:dyDescent="0.2">
      <c r="E420" s="26"/>
    </row>
    <row r="421" spans="5:5" x14ac:dyDescent="0.2">
      <c r="E421" s="26"/>
    </row>
    <row r="422" spans="5:5" x14ac:dyDescent="0.2">
      <c r="E422" s="26"/>
    </row>
    <row r="423" spans="5:5" x14ac:dyDescent="0.2">
      <c r="E423" s="26"/>
    </row>
    <row r="424" spans="5:5" x14ac:dyDescent="0.2">
      <c r="E424" s="26"/>
    </row>
    <row r="425" spans="5:5" x14ac:dyDescent="0.2">
      <c r="E425" s="26"/>
    </row>
    <row r="426" spans="5:5" x14ac:dyDescent="0.2">
      <c r="E426" s="26"/>
    </row>
    <row r="427" spans="5:5" x14ac:dyDescent="0.2">
      <c r="E427" s="26"/>
    </row>
    <row r="428" spans="5:5" x14ac:dyDescent="0.2">
      <c r="E428" s="26"/>
    </row>
    <row r="429" spans="5:5" x14ac:dyDescent="0.2">
      <c r="E429" s="26"/>
    </row>
    <row r="430" spans="5:5" x14ac:dyDescent="0.2">
      <c r="E430" s="26"/>
    </row>
    <row r="431" spans="5:5" x14ac:dyDescent="0.2">
      <c r="E431" s="26"/>
    </row>
    <row r="432" spans="5:5" x14ac:dyDescent="0.2">
      <c r="E432" s="26"/>
    </row>
    <row r="433" spans="5:5" x14ac:dyDescent="0.2">
      <c r="E433" s="26"/>
    </row>
    <row r="434" spans="5:5" x14ac:dyDescent="0.2">
      <c r="E434" s="26"/>
    </row>
    <row r="435" spans="5:5" x14ac:dyDescent="0.2">
      <c r="E435" s="26"/>
    </row>
    <row r="436" spans="5:5" x14ac:dyDescent="0.2">
      <c r="E436" s="26"/>
    </row>
    <row r="437" spans="5:5" x14ac:dyDescent="0.2">
      <c r="E437" s="26"/>
    </row>
    <row r="438" spans="5:5" x14ac:dyDescent="0.2">
      <c r="E438" s="26"/>
    </row>
    <row r="439" spans="5:5" x14ac:dyDescent="0.2">
      <c r="E439" s="26"/>
    </row>
    <row r="440" spans="5:5" x14ac:dyDescent="0.2">
      <c r="E440" s="26"/>
    </row>
    <row r="441" spans="5:5" x14ac:dyDescent="0.2">
      <c r="E441" s="26"/>
    </row>
    <row r="442" spans="5:5" x14ac:dyDescent="0.2">
      <c r="E442" s="26"/>
    </row>
    <row r="443" spans="5:5" x14ac:dyDescent="0.2">
      <c r="E443" s="26"/>
    </row>
    <row r="444" spans="5:5" x14ac:dyDescent="0.2">
      <c r="E444" s="26"/>
    </row>
    <row r="445" spans="5:5" x14ac:dyDescent="0.2">
      <c r="E445" s="26"/>
    </row>
    <row r="446" spans="5:5" x14ac:dyDescent="0.2">
      <c r="E446" s="26"/>
    </row>
    <row r="447" spans="5:5" x14ac:dyDescent="0.2">
      <c r="E447" s="26"/>
    </row>
    <row r="448" spans="5:5" x14ac:dyDescent="0.2">
      <c r="E448" s="26"/>
    </row>
    <row r="449" spans="5:5" x14ac:dyDescent="0.2">
      <c r="E449" s="26"/>
    </row>
    <row r="450" spans="5:5" x14ac:dyDescent="0.2">
      <c r="E450" s="26"/>
    </row>
    <row r="451" spans="5:5" x14ac:dyDescent="0.2">
      <c r="E451" s="26"/>
    </row>
    <row r="452" spans="5:5" x14ac:dyDescent="0.2">
      <c r="E452" s="26"/>
    </row>
    <row r="453" spans="5:5" x14ac:dyDescent="0.2">
      <c r="E453" s="26"/>
    </row>
    <row r="454" spans="5:5" x14ac:dyDescent="0.2">
      <c r="E454" s="26"/>
    </row>
    <row r="455" spans="5:5" x14ac:dyDescent="0.2">
      <c r="E455" s="26"/>
    </row>
    <row r="456" spans="5:5" x14ac:dyDescent="0.2">
      <c r="E456" s="26"/>
    </row>
    <row r="457" spans="5:5" x14ac:dyDescent="0.2">
      <c r="E457" s="26"/>
    </row>
    <row r="458" spans="5:5" x14ac:dyDescent="0.2">
      <c r="E458" s="26"/>
    </row>
    <row r="459" spans="5:5" x14ac:dyDescent="0.2">
      <c r="E459" s="26"/>
    </row>
    <row r="460" spans="5:5" x14ac:dyDescent="0.2">
      <c r="E460" s="26"/>
    </row>
    <row r="461" spans="5:5" x14ac:dyDescent="0.2">
      <c r="E461" s="26"/>
    </row>
    <row r="462" spans="5:5" x14ac:dyDescent="0.2">
      <c r="E462" s="26"/>
    </row>
    <row r="463" spans="5:5" x14ac:dyDescent="0.2">
      <c r="E463" s="26"/>
    </row>
    <row r="464" spans="5:5" x14ac:dyDescent="0.2">
      <c r="E464" s="26"/>
    </row>
    <row r="465" spans="5:5" x14ac:dyDescent="0.2">
      <c r="E465" s="26"/>
    </row>
    <row r="466" spans="5:5" x14ac:dyDescent="0.2">
      <c r="E466" s="26"/>
    </row>
    <row r="467" spans="5:5" x14ac:dyDescent="0.2">
      <c r="E467" s="26"/>
    </row>
    <row r="468" spans="5:5" x14ac:dyDescent="0.2">
      <c r="E468" s="26"/>
    </row>
    <row r="469" spans="5:5" x14ac:dyDescent="0.2">
      <c r="E469" s="26"/>
    </row>
    <row r="470" spans="5:5" x14ac:dyDescent="0.2">
      <c r="E470" s="26"/>
    </row>
    <row r="471" spans="5:5" x14ac:dyDescent="0.2">
      <c r="E471" s="26"/>
    </row>
    <row r="472" spans="5:5" x14ac:dyDescent="0.2">
      <c r="E472" s="26"/>
    </row>
    <row r="473" spans="5:5" x14ac:dyDescent="0.2">
      <c r="E473" s="26"/>
    </row>
    <row r="474" spans="5:5" x14ac:dyDescent="0.2">
      <c r="E474" s="26"/>
    </row>
    <row r="475" spans="5:5" x14ac:dyDescent="0.2">
      <c r="E475" s="26"/>
    </row>
    <row r="476" spans="5:5" x14ac:dyDescent="0.2">
      <c r="E476" s="26"/>
    </row>
    <row r="477" spans="5:5" x14ac:dyDescent="0.2">
      <c r="E477" s="26"/>
    </row>
    <row r="478" spans="5:5" x14ac:dyDescent="0.2">
      <c r="E478" s="26"/>
    </row>
    <row r="479" spans="5:5" x14ac:dyDescent="0.2">
      <c r="E479" s="26"/>
    </row>
    <row r="480" spans="5:5" x14ac:dyDescent="0.2">
      <c r="E480" s="26"/>
    </row>
    <row r="481" spans="5:5" x14ac:dyDescent="0.2">
      <c r="E481" s="26"/>
    </row>
    <row r="482" spans="5:5" x14ac:dyDescent="0.2">
      <c r="E482" s="26"/>
    </row>
    <row r="483" spans="5:5" x14ac:dyDescent="0.2">
      <c r="E483" s="26"/>
    </row>
    <row r="484" spans="5:5" x14ac:dyDescent="0.2">
      <c r="E484" s="26"/>
    </row>
    <row r="485" spans="5:5" x14ac:dyDescent="0.2">
      <c r="E485" s="26"/>
    </row>
    <row r="486" spans="5:5" x14ac:dyDescent="0.2">
      <c r="E486" s="26"/>
    </row>
    <row r="487" spans="5:5" x14ac:dyDescent="0.2">
      <c r="E487" s="26"/>
    </row>
    <row r="488" spans="5:5" x14ac:dyDescent="0.2">
      <c r="E488" s="26"/>
    </row>
    <row r="489" spans="5:5" x14ac:dyDescent="0.2">
      <c r="E489" s="26"/>
    </row>
    <row r="490" spans="5:5" x14ac:dyDescent="0.2">
      <c r="E490" s="26"/>
    </row>
    <row r="491" spans="5:5" x14ac:dyDescent="0.2">
      <c r="E491" s="26"/>
    </row>
    <row r="492" spans="5:5" x14ac:dyDescent="0.2">
      <c r="E492" s="26"/>
    </row>
    <row r="493" spans="5:5" x14ac:dyDescent="0.2">
      <c r="E493" s="26"/>
    </row>
    <row r="494" spans="5:5" x14ac:dyDescent="0.2">
      <c r="E494" s="26"/>
    </row>
    <row r="495" spans="5:5" x14ac:dyDescent="0.2">
      <c r="E495" s="26"/>
    </row>
    <row r="496" spans="5:5" x14ac:dyDescent="0.2">
      <c r="E496" s="26"/>
    </row>
    <row r="497" spans="5:5" x14ac:dyDescent="0.2">
      <c r="E497" s="26"/>
    </row>
    <row r="498" spans="5:5" x14ac:dyDescent="0.2">
      <c r="E498" s="26"/>
    </row>
    <row r="499" spans="5:5" x14ac:dyDescent="0.2">
      <c r="E499" s="26"/>
    </row>
    <row r="500" spans="5:5" x14ac:dyDescent="0.2">
      <c r="E500" s="26"/>
    </row>
    <row r="501" spans="5:5" x14ac:dyDescent="0.2">
      <c r="E501" s="26"/>
    </row>
    <row r="502" spans="5:5" x14ac:dyDescent="0.2">
      <c r="E502" s="26"/>
    </row>
    <row r="503" spans="5:5" x14ac:dyDescent="0.2">
      <c r="E503" s="26"/>
    </row>
    <row r="504" spans="5:5" x14ac:dyDescent="0.2">
      <c r="E504" s="26"/>
    </row>
    <row r="505" spans="5:5" x14ac:dyDescent="0.2">
      <c r="E505" s="26"/>
    </row>
    <row r="506" spans="5:5" x14ac:dyDescent="0.2">
      <c r="E506" s="26"/>
    </row>
    <row r="507" spans="5:5" x14ac:dyDescent="0.2">
      <c r="E507" s="26"/>
    </row>
    <row r="508" spans="5:5" x14ac:dyDescent="0.2">
      <c r="E508" s="26"/>
    </row>
    <row r="509" spans="5:5" x14ac:dyDescent="0.2">
      <c r="E509" s="26"/>
    </row>
    <row r="510" spans="5:5" x14ac:dyDescent="0.2">
      <c r="E510" s="26"/>
    </row>
    <row r="511" spans="5:5" x14ac:dyDescent="0.2">
      <c r="E511" s="26"/>
    </row>
    <row r="512" spans="5:5" x14ac:dyDescent="0.2">
      <c r="E512" s="26"/>
    </row>
    <row r="513" spans="5:5" x14ac:dyDescent="0.2">
      <c r="E513" s="26"/>
    </row>
    <row r="514" spans="5:5" x14ac:dyDescent="0.2">
      <c r="E514" s="26"/>
    </row>
    <row r="515" spans="5:5" x14ac:dyDescent="0.2">
      <c r="E515" s="26"/>
    </row>
    <row r="516" spans="5:5" x14ac:dyDescent="0.2">
      <c r="E516" s="26"/>
    </row>
    <row r="517" spans="5:5" x14ac:dyDescent="0.2">
      <c r="E517" s="26"/>
    </row>
    <row r="518" spans="5:5" x14ac:dyDescent="0.2">
      <c r="E518" s="26"/>
    </row>
    <row r="519" spans="5:5" x14ac:dyDescent="0.2">
      <c r="E519" s="26"/>
    </row>
    <row r="520" spans="5:5" x14ac:dyDescent="0.2">
      <c r="E520" s="26"/>
    </row>
    <row r="521" spans="5:5" x14ac:dyDescent="0.2">
      <c r="E521" s="26"/>
    </row>
    <row r="522" spans="5:5" x14ac:dyDescent="0.2">
      <c r="E522" s="26"/>
    </row>
    <row r="523" spans="5:5" x14ac:dyDescent="0.2">
      <c r="E523" s="26"/>
    </row>
    <row r="524" spans="5:5" x14ac:dyDescent="0.2">
      <c r="E524" s="26"/>
    </row>
    <row r="525" spans="5:5" x14ac:dyDescent="0.2">
      <c r="E525" s="26"/>
    </row>
    <row r="526" spans="5:5" x14ac:dyDescent="0.2">
      <c r="E526" s="26"/>
    </row>
    <row r="527" spans="5:5" x14ac:dyDescent="0.2">
      <c r="E527" s="26"/>
    </row>
    <row r="528" spans="5:5" x14ac:dyDescent="0.2">
      <c r="E528" s="26"/>
    </row>
    <row r="529" spans="5:5" x14ac:dyDescent="0.2">
      <c r="E529" s="26"/>
    </row>
    <row r="530" spans="5:5" x14ac:dyDescent="0.2">
      <c r="E530" s="26"/>
    </row>
    <row r="531" spans="5:5" x14ac:dyDescent="0.2">
      <c r="E531" s="26"/>
    </row>
    <row r="532" spans="5:5" x14ac:dyDescent="0.2">
      <c r="E532" s="26"/>
    </row>
    <row r="533" spans="5:5" x14ac:dyDescent="0.2">
      <c r="E533" s="26"/>
    </row>
    <row r="534" spans="5:5" x14ac:dyDescent="0.2">
      <c r="E534" s="26"/>
    </row>
    <row r="535" spans="5:5" x14ac:dyDescent="0.2">
      <c r="E535" s="26"/>
    </row>
    <row r="536" spans="5:5" x14ac:dyDescent="0.2">
      <c r="E536" s="26"/>
    </row>
    <row r="537" spans="5:5" x14ac:dyDescent="0.2">
      <c r="E537" s="26"/>
    </row>
    <row r="538" spans="5:5" x14ac:dyDescent="0.2">
      <c r="E538" s="26"/>
    </row>
    <row r="539" spans="5:5" x14ac:dyDescent="0.2">
      <c r="E539" s="26"/>
    </row>
    <row r="540" spans="5:5" x14ac:dyDescent="0.2">
      <c r="E540" s="26"/>
    </row>
    <row r="541" spans="5:5" x14ac:dyDescent="0.2">
      <c r="E541" s="26"/>
    </row>
    <row r="542" spans="5:5" x14ac:dyDescent="0.2">
      <c r="E542" s="26"/>
    </row>
    <row r="543" spans="5:5" x14ac:dyDescent="0.2">
      <c r="E543" s="26"/>
    </row>
    <row r="544" spans="5:5" x14ac:dyDescent="0.2">
      <c r="E544" s="26"/>
    </row>
    <row r="545" spans="5:5" x14ac:dyDescent="0.2">
      <c r="E545" s="26"/>
    </row>
    <row r="546" spans="5:5" x14ac:dyDescent="0.2">
      <c r="E546" s="26"/>
    </row>
    <row r="547" spans="5:5" x14ac:dyDescent="0.2">
      <c r="E547" s="26"/>
    </row>
    <row r="548" spans="5:5" x14ac:dyDescent="0.2">
      <c r="E548" s="26"/>
    </row>
    <row r="549" spans="5:5" x14ac:dyDescent="0.2">
      <c r="E549" s="26"/>
    </row>
    <row r="550" spans="5:5" x14ac:dyDescent="0.2">
      <c r="E550" s="26"/>
    </row>
    <row r="551" spans="5:5" x14ac:dyDescent="0.2">
      <c r="E551" s="26"/>
    </row>
    <row r="552" spans="5:5" x14ac:dyDescent="0.2">
      <c r="E552" s="26"/>
    </row>
    <row r="553" spans="5:5" x14ac:dyDescent="0.2">
      <c r="E553" s="26"/>
    </row>
    <row r="554" spans="5:5" x14ac:dyDescent="0.2">
      <c r="E554" s="26"/>
    </row>
    <row r="555" spans="5:5" x14ac:dyDescent="0.2">
      <c r="E555" s="26"/>
    </row>
    <row r="556" spans="5:5" x14ac:dyDescent="0.2">
      <c r="E556" s="26"/>
    </row>
    <row r="557" spans="5:5" x14ac:dyDescent="0.2">
      <c r="E557" s="26"/>
    </row>
    <row r="558" spans="5:5" x14ac:dyDescent="0.2">
      <c r="E558" s="26"/>
    </row>
    <row r="559" spans="5:5" x14ac:dyDescent="0.2">
      <c r="E559" s="26"/>
    </row>
    <row r="560" spans="5:5" x14ac:dyDescent="0.2">
      <c r="E560" s="26"/>
    </row>
    <row r="561" spans="5:5" x14ac:dyDescent="0.2">
      <c r="E561" s="26"/>
    </row>
    <row r="562" spans="5:5" x14ac:dyDescent="0.2">
      <c r="E562" s="26"/>
    </row>
    <row r="563" spans="5:5" x14ac:dyDescent="0.2">
      <c r="E563" s="26"/>
    </row>
    <row r="564" spans="5:5" x14ac:dyDescent="0.2">
      <c r="E564" s="26"/>
    </row>
    <row r="565" spans="5:5" x14ac:dyDescent="0.2">
      <c r="E565" s="26"/>
    </row>
    <row r="566" spans="5:5" x14ac:dyDescent="0.2">
      <c r="E566" s="26"/>
    </row>
    <row r="567" spans="5:5" x14ac:dyDescent="0.2">
      <c r="E567" s="26"/>
    </row>
    <row r="568" spans="5:5" x14ac:dyDescent="0.2">
      <c r="E568" s="26"/>
    </row>
    <row r="569" spans="5:5" x14ac:dyDescent="0.2">
      <c r="E569" s="26"/>
    </row>
    <row r="570" spans="5:5" x14ac:dyDescent="0.2">
      <c r="E570" s="26"/>
    </row>
    <row r="571" spans="5:5" x14ac:dyDescent="0.2">
      <c r="E571" s="26"/>
    </row>
    <row r="572" spans="5:5" x14ac:dyDescent="0.2">
      <c r="E572" s="26"/>
    </row>
    <row r="573" spans="5:5" x14ac:dyDescent="0.2">
      <c r="E573" s="26"/>
    </row>
    <row r="574" spans="5:5" x14ac:dyDescent="0.2">
      <c r="E574" s="26"/>
    </row>
    <row r="575" spans="5:5" x14ac:dyDescent="0.2">
      <c r="E575" s="26"/>
    </row>
    <row r="576" spans="5:5" x14ac:dyDescent="0.2">
      <c r="E576" s="26"/>
    </row>
    <row r="577" spans="5:5" x14ac:dyDescent="0.2">
      <c r="E577" s="26"/>
    </row>
    <row r="578" spans="5:5" x14ac:dyDescent="0.2">
      <c r="E578" s="26"/>
    </row>
    <row r="579" spans="5:5" x14ac:dyDescent="0.2">
      <c r="E579" s="26"/>
    </row>
    <row r="580" spans="5:5" x14ac:dyDescent="0.2">
      <c r="E580" s="26"/>
    </row>
    <row r="581" spans="5:5" x14ac:dyDescent="0.2">
      <c r="E581" s="26"/>
    </row>
    <row r="582" spans="5:5" x14ac:dyDescent="0.2">
      <c r="E582" s="26"/>
    </row>
    <row r="583" spans="5:5" x14ac:dyDescent="0.2">
      <c r="E583" s="26"/>
    </row>
    <row r="584" spans="5:5" x14ac:dyDescent="0.2">
      <c r="E584" s="26"/>
    </row>
    <row r="585" spans="5:5" x14ac:dyDescent="0.2">
      <c r="E585" s="26"/>
    </row>
    <row r="586" spans="5:5" x14ac:dyDescent="0.2">
      <c r="E586" s="26"/>
    </row>
    <row r="587" spans="5:5" x14ac:dyDescent="0.2">
      <c r="E587" s="26"/>
    </row>
    <row r="588" spans="5:5" x14ac:dyDescent="0.2">
      <c r="E588" s="26"/>
    </row>
    <row r="589" spans="5:5" x14ac:dyDescent="0.2">
      <c r="E589" s="26"/>
    </row>
    <row r="590" spans="5:5" x14ac:dyDescent="0.2">
      <c r="E590" s="26"/>
    </row>
    <row r="591" spans="5:5" x14ac:dyDescent="0.2">
      <c r="E591" s="26"/>
    </row>
    <row r="592" spans="5:5" x14ac:dyDescent="0.2">
      <c r="E592" s="26"/>
    </row>
    <row r="593" spans="5:5" x14ac:dyDescent="0.2">
      <c r="E593" s="26"/>
    </row>
    <row r="594" spans="5:5" x14ac:dyDescent="0.2">
      <c r="E594" s="26"/>
    </row>
    <row r="595" spans="5:5" x14ac:dyDescent="0.2">
      <c r="E595" s="26"/>
    </row>
    <row r="596" spans="5:5" x14ac:dyDescent="0.2">
      <c r="E596" s="26"/>
    </row>
    <row r="597" spans="5:5" x14ac:dyDescent="0.2">
      <c r="E597" s="26"/>
    </row>
    <row r="598" spans="5:5" x14ac:dyDescent="0.2">
      <c r="E598" s="26"/>
    </row>
    <row r="599" spans="5:5" x14ac:dyDescent="0.2">
      <c r="E599" s="26"/>
    </row>
    <row r="600" spans="5:5" x14ac:dyDescent="0.2">
      <c r="E600" s="26"/>
    </row>
    <row r="601" spans="5:5" x14ac:dyDescent="0.2">
      <c r="E601" s="26"/>
    </row>
    <row r="602" spans="5:5" x14ac:dyDescent="0.2">
      <c r="E602" s="26"/>
    </row>
    <row r="603" spans="5:5" x14ac:dyDescent="0.2">
      <c r="E603" s="26"/>
    </row>
    <row r="604" spans="5:5" x14ac:dyDescent="0.2">
      <c r="E604" s="26"/>
    </row>
    <row r="605" spans="5:5" x14ac:dyDescent="0.2">
      <c r="E605" s="26"/>
    </row>
    <row r="606" spans="5:5" x14ac:dyDescent="0.2">
      <c r="E606" s="26"/>
    </row>
    <row r="607" spans="5:5" x14ac:dyDescent="0.2">
      <c r="E607" s="26"/>
    </row>
    <row r="608" spans="5:5" x14ac:dyDescent="0.2">
      <c r="E608" s="26"/>
    </row>
    <row r="609" spans="5:5" x14ac:dyDescent="0.2">
      <c r="E609" s="26"/>
    </row>
    <row r="610" spans="5:5" x14ac:dyDescent="0.2">
      <c r="E610" s="26"/>
    </row>
    <row r="611" spans="5:5" x14ac:dyDescent="0.2">
      <c r="E611" s="26"/>
    </row>
    <row r="612" spans="5:5" x14ac:dyDescent="0.2">
      <c r="E612" s="26"/>
    </row>
    <row r="613" spans="5:5" x14ac:dyDescent="0.2">
      <c r="E613" s="26"/>
    </row>
    <row r="614" spans="5:5" x14ac:dyDescent="0.2">
      <c r="E614" s="26"/>
    </row>
    <row r="615" spans="5:5" x14ac:dyDescent="0.2">
      <c r="E615" s="26"/>
    </row>
    <row r="616" spans="5:5" x14ac:dyDescent="0.2">
      <c r="E616" s="26"/>
    </row>
    <row r="617" spans="5:5" x14ac:dyDescent="0.2">
      <c r="E617" s="26"/>
    </row>
    <row r="618" spans="5:5" x14ac:dyDescent="0.2">
      <c r="E618" s="26"/>
    </row>
    <row r="619" spans="5:5" x14ac:dyDescent="0.2">
      <c r="E619" s="26"/>
    </row>
    <row r="620" spans="5:5" x14ac:dyDescent="0.2">
      <c r="E620" s="26"/>
    </row>
    <row r="621" spans="5:5" x14ac:dyDescent="0.2">
      <c r="E621" s="26"/>
    </row>
    <row r="622" spans="5:5" x14ac:dyDescent="0.2">
      <c r="E622" s="26"/>
    </row>
    <row r="623" spans="5:5" x14ac:dyDescent="0.2">
      <c r="E623" s="26"/>
    </row>
    <row r="624" spans="5:5" x14ac:dyDescent="0.2">
      <c r="E624" s="26"/>
    </row>
    <row r="625" spans="5:5" x14ac:dyDescent="0.2">
      <c r="E625" s="26"/>
    </row>
    <row r="626" spans="5:5" x14ac:dyDescent="0.2">
      <c r="E626" s="26"/>
    </row>
    <row r="627" spans="5:5" x14ac:dyDescent="0.2">
      <c r="E627" s="26"/>
    </row>
    <row r="628" spans="5:5" x14ac:dyDescent="0.2">
      <c r="E628" s="26"/>
    </row>
    <row r="629" spans="5:5" x14ac:dyDescent="0.2">
      <c r="E629" s="26"/>
    </row>
    <row r="630" spans="5:5" x14ac:dyDescent="0.2">
      <c r="E630" s="26"/>
    </row>
    <row r="631" spans="5:5" x14ac:dyDescent="0.2">
      <c r="E631" s="26"/>
    </row>
    <row r="632" spans="5:5" x14ac:dyDescent="0.2">
      <c r="E632" s="26"/>
    </row>
    <row r="633" spans="5:5" x14ac:dyDescent="0.2">
      <c r="E633" s="26"/>
    </row>
    <row r="634" spans="5:5" x14ac:dyDescent="0.2">
      <c r="E634" s="26"/>
    </row>
    <row r="635" spans="5:5" x14ac:dyDescent="0.2">
      <c r="E635" s="26"/>
    </row>
    <row r="636" spans="5:5" x14ac:dyDescent="0.2">
      <c r="E636" s="26"/>
    </row>
    <row r="637" spans="5:5" x14ac:dyDescent="0.2">
      <c r="E637" s="26"/>
    </row>
    <row r="638" spans="5:5" x14ac:dyDescent="0.2">
      <c r="E638" s="26"/>
    </row>
    <row r="639" spans="5:5" x14ac:dyDescent="0.2">
      <c r="E639" s="26"/>
    </row>
    <row r="640" spans="5:5" x14ac:dyDescent="0.2">
      <c r="E640" s="26"/>
    </row>
    <row r="641" spans="5:5" x14ac:dyDescent="0.2">
      <c r="E641" s="26"/>
    </row>
    <row r="642" spans="5:5" x14ac:dyDescent="0.2">
      <c r="E642" s="26"/>
    </row>
    <row r="643" spans="5:5" x14ac:dyDescent="0.2">
      <c r="E643" s="26"/>
    </row>
    <row r="644" spans="5:5" x14ac:dyDescent="0.2">
      <c r="E644" s="26"/>
    </row>
    <row r="645" spans="5:5" x14ac:dyDescent="0.2">
      <c r="E645" s="26"/>
    </row>
    <row r="646" spans="5:5" x14ac:dyDescent="0.2">
      <c r="E646" s="26"/>
    </row>
    <row r="647" spans="5:5" x14ac:dyDescent="0.2">
      <c r="E647" s="26"/>
    </row>
    <row r="648" spans="5:5" x14ac:dyDescent="0.2">
      <c r="E648" s="26"/>
    </row>
    <row r="649" spans="5:5" x14ac:dyDescent="0.2">
      <c r="E649" s="26"/>
    </row>
    <row r="650" spans="5:5" x14ac:dyDescent="0.2">
      <c r="E650" s="26"/>
    </row>
    <row r="651" spans="5:5" x14ac:dyDescent="0.2">
      <c r="E651" s="26"/>
    </row>
    <row r="652" spans="5:5" x14ac:dyDescent="0.2">
      <c r="E652" s="26"/>
    </row>
    <row r="653" spans="5:5" x14ac:dyDescent="0.2">
      <c r="E653" s="26"/>
    </row>
    <row r="654" spans="5:5" x14ac:dyDescent="0.2">
      <c r="E654" s="26"/>
    </row>
    <row r="655" spans="5:5" x14ac:dyDescent="0.2">
      <c r="E655" s="26"/>
    </row>
    <row r="656" spans="5:5" x14ac:dyDescent="0.2">
      <c r="E656" s="26"/>
    </row>
    <row r="657" spans="5:5" x14ac:dyDescent="0.2">
      <c r="E657" s="26"/>
    </row>
    <row r="658" spans="5:5" x14ac:dyDescent="0.2">
      <c r="E658" s="26"/>
    </row>
    <row r="659" spans="5:5" x14ac:dyDescent="0.2">
      <c r="E659" s="26"/>
    </row>
    <row r="660" spans="5:5" x14ac:dyDescent="0.2">
      <c r="E660" s="26"/>
    </row>
    <row r="661" spans="5:5" x14ac:dyDescent="0.2">
      <c r="E661" s="26"/>
    </row>
    <row r="662" spans="5:5" x14ac:dyDescent="0.2">
      <c r="E662" s="26"/>
    </row>
    <row r="663" spans="5:5" x14ac:dyDescent="0.2">
      <c r="E663" s="26"/>
    </row>
    <row r="664" spans="5:5" x14ac:dyDescent="0.2">
      <c r="E664" s="26"/>
    </row>
    <row r="665" spans="5:5" x14ac:dyDescent="0.2">
      <c r="E665" s="26"/>
    </row>
    <row r="666" spans="5:5" x14ac:dyDescent="0.2">
      <c r="E666" s="26"/>
    </row>
    <row r="667" spans="5:5" x14ac:dyDescent="0.2">
      <c r="E667" s="26"/>
    </row>
    <row r="668" spans="5:5" x14ac:dyDescent="0.2">
      <c r="E668" s="26"/>
    </row>
    <row r="669" spans="5:5" x14ac:dyDescent="0.2">
      <c r="E669" s="26"/>
    </row>
    <row r="670" spans="5:5" x14ac:dyDescent="0.2">
      <c r="E670" s="26"/>
    </row>
    <row r="671" spans="5:5" x14ac:dyDescent="0.2">
      <c r="E671" s="26"/>
    </row>
    <row r="672" spans="5:5" x14ac:dyDescent="0.2">
      <c r="E672" s="26"/>
    </row>
    <row r="673" spans="5:5" x14ac:dyDescent="0.2">
      <c r="E673" s="26"/>
    </row>
    <row r="674" spans="5:5" x14ac:dyDescent="0.2">
      <c r="E674" s="26"/>
    </row>
    <row r="675" spans="5:5" x14ac:dyDescent="0.2">
      <c r="E675" s="26"/>
    </row>
    <row r="676" spans="5:5" x14ac:dyDescent="0.2">
      <c r="E676" s="26"/>
    </row>
    <row r="677" spans="5:5" x14ac:dyDescent="0.2">
      <c r="E677" s="26"/>
    </row>
    <row r="678" spans="5:5" x14ac:dyDescent="0.2">
      <c r="E678" s="26"/>
    </row>
    <row r="679" spans="5:5" x14ac:dyDescent="0.2">
      <c r="E679" s="26"/>
    </row>
    <row r="680" spans="5:5" x14ac:dyDescent="0.2">
      <c r="E680" s="26"/>
    </row>
    <row r="681" spans="5:5" x14ac:dyDescent="0.2">
      <c r="E681" s="26"/>
    </row>
    <row r="682" spans="5:5" x14ac:dyDescent="0.2">
      <c r="E682" s="26"/>
    </row>
    <row r="683" spans="5:5" x14ac:dyDescent="0.2">
      <c r="E683" s="26"/>
    </row>
    <row r="684" spans="5:5" x14ac:dyDescent="0.2">
      <c r="E684" s="26"/>
    </row>
    <row r="685" spans="5:5" x14ac:dyDescent="0.2">
      <c r="E685" s="26"/>
    </row>
    <row r="686" spans="5:5" x14ac:dyDescent="0.2">
      <c r="E686" s="26"/>
    </row>
    <row r="687" spans="5:5" x14ac:dyDescent="0.2">
      <c r="E687" s="26"/>
    </row>
    <row r="688" spans="5:5" x14ac:dyDescent="0.2">
      <c r="E688" s="26"/>
    </row>
    <row r="689" spans="5:5" x14ac:dyDescent="0.2">
      <c r="E689" s="26"/>
    </row>
    <row r="690" spans="5:5" x14ac:dyDescent="0.2">
      <c r="E690" s="26"/>
    </row>
    <row r="691" spans="5:5" x14ac:dyDescent="0.2">
      <c r="E691" s="26"/>
    </row>
    <row r="692" spans="5:5" x14ac:dyDescent="0.2">
      <c r="E692" s="26"/>
    </row>
    <row r="693" spans="5:5" x14ac:dyDescent="0.2">
      <c r="E693" s="26"/>
    </row>
    <row r="694" spans="5:5" x14ac:dyDescent="0.2">
      <c r="E694" s="26"/>
    </row>
    <row r="695" spans="5:5" x14ac:dyDescent="0.2">
      <c r="E695" s="26"/>
    </row>
    <row r="696" spans="5:5" x14ac:dyDescent="0.2">
      <c r="E696" s="26"/>
    </row>
    <row r="697" spans="5:5" x14ac:dyDescent="0.2">
      <c r="E697" s="26"/>
    </row>
    <row r="698" spans="5:5" x14ac:dyDescent="0.2">
      <c r="E698" s="26"/>
    </row>
    <row r="699" spans="5:5" x14ac:dyDescent="0.2">
      <c r="E699" s="26"/>
    </row>
    <row r="700" spans="5:5" x14ac:dyDescent="0.2">
      <c r="E700" s="26"/>
    </row>
    <row r="701" spans="5:5" x14ac:dyDescent="0.2">
      <c r="E701" s="26"/>
    </row>
    <row r="702" spans="5:5" x14ac:dyDescent="0.2">
      <c r="E702" s="26"/>
    </row>
    <row r="703" spans="5:5" x14ac:dyDescent="0.2">
      <c r="E703" s="26"/>
    </row>
    <row r="704" spans="5:5" x14ac:dyDescent="0.2">
      <c r="E704" s="26"/>
    </row>
    <row r="705" spans="5:5" x14ac:dyDescent="0.2">
      <c r="E705" s="26"/>
    </row>
    <row r="706" spans="5:5" x14ac:dyDescent="0.2">
      <c r="E706" s="26"/>
    </row>
    <row r="707" spans="5:5" x14ac:dyDescent="0.2">
      <c r="E707" s="26"/>
    </row>
    <row r="708" spans="5:5" x14ac:dyDescent="0.2">
      <c r="E708" s="26"/>
    </row>
    <row r="709" spans="5:5" x14ac:dyDescent="0.2">
      <c r="E709" s="26"/>
    </row>
    <row r="710" spans="5:5" x14ac:dyDescent="0.2">
      <c r="E710" s="26"/>
    </row>
    <row r="711" spans="5:5" x14ac:dyDescent="0.2">
      <c r="E711" s="26"/>
    </row>
    <row r="712" spans="5:5" x14ac:dyDescent="0.2">
      <c r="E712" s="26"/>
    </row>
    <row r="713" spans="5:5" x14ac:dyDescent="0.2">
      <c r="E713" s="26"/>
    </row>
    <row r="714" spans="5:5" x14ac:dyDescent="0.2">
      <c r="E714" s="26"/>
    </row>
    <row r="715" spans="5:5" x14ac:dyDescent="0.2">
      <c r="E715" s="26"/>
    </row>
    <row r="716" spans="5:5" x14ac:dyDescent="0.2">
      <c r="E716" s="26"/>
    </row>
    <row r="717" spans="5:5" x14ac:dyDescent="0.2">
      <c r="E717" s="26"/>
    </row>
    <row r="718" spans="5:5" x14ac:dyDescent="0.2">
      <c r="E718" s="26"/>
    </row>
    <row r="719" spans="5:5" x14ac:dyDescent="0.2">
      <c r="E719" s="26"/>
    </row>
    <row r="720" spans="5:5" x14ac:dyDescent="0.2">
      <c r="E720" s="26"/>
    </row>
    <row r="721" spans="5:5" x14ac:dyDescent="0.2">
      <c r="E721" s="26"/>
    </row>
    <row r="722" spans="5:5" x14ac:dyDescent="0.2">
      <c r="E722" s="26"/>
    </row>
    <row r="723" spans="5:5" x14ac:dyDescent="0.2">
      <c r="E723" s="26"/>
    </row>
    <row r="724" spans="5:5" x14ac:dyDescent="0.2">
      <c r="E724" s="26"/>
    </row>
    <row r="725" spans="5:5" x14ac:dyDescent="0.2">
      <c r="E725" s="26"/>
    </row>
    <row r="726" spans="5:5" x14ac:dyDescent="0.2">
      <c r="E726" s="26"/>
    </row>
    <row r="727" spans="5:5" x14ac:dyDescent="0.2">
      <c r="E727" s="26"/>
    </row>
    <row r="728" spans="5:5" x14ac:dyDescent="0.2">
      <c r="E728" s="26"/>
    </row>
    <row r="729" spans="5:5" x14ac:dyDescent="0.2">
      <c r="E729" s="26"/>
    </row>
    <row r="730" spans="5:5" x14ac:dyDescent="0.2">
      <c r="E730" s="26"/>
    </row>
    <row r="731" spans="5:5" x14ac:dyDescent="0.2">
      <c r="E731" s="26"/>
    </row>
    <row r="732" spans="5:5" x14ac:dyDescent="0.2">
      <c r="E732" s="26"/>
    </row>
    <row r="733" spans="5:5" x14ac:dyDescent="0.2">
      <c r="E733" s="26"/>
    </row>
    <row r="734" spans="5:5" x14ac:dyDescent="0.2">
      <c r="E734" s="26"/>
    </row>
    <row r="735" spans="5:5" x14ac:dyDescent="0.2">
      <c r="E735" s="26"/>
    </row>
    <row r="736" spans="5:5" x14ac:dyDescent="0.2">
      <c r="E736" s="26"/>
    </row>
    <row r="737" spans="5:5" x14ac:dyDescent="0.2">
      <c r="E737" s="26"/>
    </row>
    <row r="738" spans="5:5" x14ac:dyDescent="0.2">
      <c r="E738" s="26"/>
    </row>
    <row r="739" spans="5:5" x14ac:dyDescent="0.2">
      <c r="E739" s="26"/>
    </row>
    <row r="740" spans="5:5" x14ac:dyDescent="0.2">
      <c r="E740" s="26"/>
    </row>
    <row r="741" spans="5:5" x14ac:dyDescent="0.2">
      <c r="E741" s="26"/>
    </row>
    <row r="742" spans="5:5" x14ac:dyDescent="0.2">
      <c r="E742" s="26"/>
    </row>
    <row r="743" spans="5:5" x14ac:dyDescent="0.2">
      <c r="E743" s="26"/>
    </row>
    <row r="744" spans="5:5" x14ac:dyDescent="0.2">
      <c r="E744" s="26"/>
    </row>
    <row r="745" spans="5:5" x14ac:dyDescent="0.2">
      <c r="E745" s="26"/>
    </row>
    <row r="746" spans="5:5" x14ac:dyDescent="0.2">
      <c r="E746" s="26"/>
    </row>
    <row r="747" spans="5:5" x14ac:dyDescent="0.2">
      <c r="E747" s="26"/>
    </row>
    <row r="748" spans="5:5" x14ac:dyDescent="0.2">
      <c r="E748" s="26"/>
    </row>
    <row r="749" spans="5:5" x14ac:dyDescent="0.2">
      <c r="E749" s="26"/>
    </row>
    <row r="750" spans="5:5" x14ac:dyDescent="0.2">
      <c r="E750" s="26"/>
    </row>
    <row r="751" spans="5:5" x14ac:dyDescent="0.2">
      <c r="E751" s="26"/>
    </row>
    <row r="752" spans="5:5" x14ac:dyDescent="0.2">
      <c r="E752" s="26"/>
    </row>
    <row r="753" spans="5:5" x14ac:dyDescent="0.2">
      <c r="E753" s="26"/>
    </row>
    <row r="754" spans="5:5" x14ac:dyDescent="0.2">
      <c r="E754" s="26"/>
    </row>
    <row r="755" spans="5:5" x14ac:dyDescent="0.2">
      <c r="E755" s="26"/>
    </row>
    <row r="756" spans="5:5" x14ac:dyDescent="0.2">
      <c r="E756" s="26"/>
    </row>
    <row r="757" spans="5:5" x14ac:dyDescent="0.2">
      <c r="E757" s="26"/>
    </row>
    <row r="758" spans="5:5" x14ac:dyDescent="0.2">
      <c r="E758" s="26"/>
    </row>
    <row r="759" spans="5:5" x14ac:dyDescent="0.2">
      <c r="E759" s="26"/>
    </row>
    <row r="760" spans="5:5" x14ac:dyDescent="0.2">
      <c r="E760" s="26"/>
    </row>
    <row r="761" spans="5:5" x14ac:dyDescent="0.2">
      <c r="E761" s="26"/>
    </row>
    <row r="762" spans="5:5" x14ac:dyDescent="0.2">
      <c r="E762" s="26"/>
    </row>
    <row r="763" spans="5:5" x14ac:dyDescent="0.2">
      <c r="E763" s="26"/>
    </row>
    <row r="764" spans="5:5" x14ac:dyDescent="0.2">
      <c r="E764" s="26"/>
    </row>
    <row r="765" spans="5:5" x14ac:dyDescent="0.2">
      <c r="E765" s="26"/>
    </row>
    <row r="766" spans="5:5" x14ac:dyDescent="0.2">
      <c r="E766" s="26"/>
    </row>
    <row r="767" spans="5:5" x14ac:dyDescent="0.2">
      <c r="E767" s="26"/>
    </row>
    <row r="768" spans="5:5" x14ac:dyDescent="0.2">
      <c r="E768" s="26"/>
    </row>
    <row r="769" spans="5:5" x14ac:dyDescent="0.2">
      <c r="E769" s="26"/>
    </row>
    <row r="770" spans="5:5" x14ac:dyDescent="0.2">
      <c r="E770" s="26"/>
    </row>
    <row r="771" spans="5:5" x14ac:dyDescent="0.2">
      <c r="E771" s="26"/>
    </row>
    <row r="772" spans="5:5" x14ac:dyDescent="0.2">
      <c r="E772" s="26"/>
    </row>
    <row r="773" spans="5:5" x14ac:dyDescent="0.2">
      <c r="E773" s="26"/>
    </row>
    <row r="774" spans="5:5" x14ac:dyDescent="0.2">
      <c r="E774" s="26"/>
    </row>
    <row r="775" spans="5:5" x14ac:dyDescent="0.2">
      <c r="E775" s="26"/>
    </row>
    <row r="776" spans="5:5" x14ac:dyDescent="0.2">
      <c r="E776" s="26"/>
    </row>
    <row r="777" spans="5:5" x14ac:dyDescent="0.2">
      <c r="E777" s="26"/>
    </row>
    <row r="778" spans="5:5" x14ac:dyDescent="0.2">
      <c r="E778" s="26"/>
    </row>
    <row r="779" spans="5:5" x14ac:dyDescent="0.2">
      <c r="E779" s="26"/>
    </row>
    <row r="780" spans="5:5" x14ac:dyDescent="0.2">
      <c r="E780" s="26"/>
    </row>
    <row r="781" spans="5:5" x14ac:dyDescent="0.2">
      <c r="E781" s="26"/>
    </row>
    <row r="782" spans="5:5" x14ac:dyDescent="0.2">
      <c r="E782" s="26"/>
    </row>
    <row r="783" spans="5:5" x14ac:dyDescent="0.2">
      <c r="E783" s="26"/>
    </row>
    <row r="784" spans="5:5" x14ac:dyDescent="0.2">
      <c r="E784" s="26"/>
    </row>
    <row r="785" spans="5:5" x14ac:dyDescent="0.2">
      <c r="E785" s="26"/>
    </row>
    <row r="786" spans="5:5" x14ac:dyDescent="0.2">
      <c r="E786" s="26"/>
    </row>
    <row r="787" spans="5:5" x14ac:dyDescent="0.2">
      <c r="E787" s="26"/>
    </row>
    <row r="788" spans="5:5" x14ac:dyDescent="0.2">
      <c r="E788" s="26"/>
    </row>
    <row r="789" spans="5:5" x14ac:dyDescent="0.2">
      <c r="E789" s="26"/>
    </row>
    <row r="790" spans="5:5" x14ac:dyDescent="0.2">
      <c r="E790" s="26"/>
    </row>
    <row r="791" spans="5:5" x14ac:dyDescent="0.2">
      <c r="E791" s="26"/>
    </row>
    <row r="792" spans="5:5" x14ac:dyDescent="0.2">
      <c r="E792" s="26"/>
    </row>
    <row r="793" spans="5:5" x14ac:dyDescent="0.2">
      <c r="E793" s="26"/>
    </row>
    <row r="794" spans="5:5" x14ac:dyDescent="0.2">
      <c r="E794" s="26"/>
    </row>
    <row r="795" spans="5:5" x14ac:dyDescent="0.2">
      <c r="E795" s="26"/>
    </row>
    <row r="796" spans="5:5" x14ac:dyDescent="0.2">
      <c r="E796" s="26"/>
    </row>
    <row r="797" spans="5:5" x14ac:dyDescent="0.2">
      <c r="E797" s="26"/>
    </row>
    <row r="798" spans="5:5" x14ac:dyDescent="0.2">
      <c r="E798" s="26"/>
    </row>
    <row r="799" spans="5:5" x14ac:dyDescent="0.2">
      <c r="E799" s="26"/>
    </row>
    <row r="800" spans="5:5" x14ac:dyDescent="0.2">
      <c r="E800" s="26"/>
    </row>
    <row r="801" spans="5:5" x14ac:dyDescent="0.2">
      <c r="E801" s="26"/>
    </row>
    <row r="802" spans="5:5" x14ac:dyDescent="0.2">
      <c r="E802" s="26"/>
    </row>
    <row r="803" spans="5:5" x14ac:dyDescent="0.2">
      <c r="E803" s="26"/>
    </row>
    <row r="804" spans="5:5" x14ac:dyDescent="0.2">
      <c r="E804" s="26"/>
    </row>
    <row r="805" spans="5:5" x14ac:dyDescent="0.2">
      <c r="E805" s="26"/>
    </row>
    <row r="806" spans="5:5" x14ac:dyDescent="0.2">
      <c r="E806" s="26"/>
    </row>
    <row r="807" spans="5:5" x14ac:dyDescent="0.2">
      <c r="E807" s="26"/>
    </row>
    <row r="808" spans="5:5" x14ac:dyDescent="0.2">
      <c r="E808" s="26"/>
    </row>
    <row r="809" spans="5:5" x14ac:dyDescent="0.2">
      <c r="E809" s="26"/>
    </row>
    <row r="810" spans="5:5" x14ac:dyDescent="0.2">
      <c r="E810" s="26"/>
    </row>
    <row r="811" spans="5:5" x14ac:dyDescent="0.2">
      <c r="E811" s="26"/>
    </row>
    <row r="812" spans="5:5" x14ac:dyDescent="0.2">
      <c r="E812" s="26"/>
    </row>
    <row r="813" spans="5:5" x14ac:dyDescent="0.2">
      <c r="E813" s="26"/>
    </row>
    <row r="814" spans="5:5" x14ac:dyDescent="0.2">
      <c r="E814" s="26"/>
    </row>
    <row r="815" spans="5:5" x14ac:dyDescent="0.2">
      <c r="E815" s="26"/>
    </row>
    <row r="816" spans="5:5" x14ac:dyDescent="0.2">
      <c r="E816" s="26"/>
    </row>
    <row r="817" spans="5:5" x14ac:dyDescent="0.2">
      <c r="E817" s="26"/>
    </row>
    <row r="818" spans="5:5" x14ac:dyDescent="0.2">
      <c r="E818" s="26"/>
    </row>
    <row r="819" spans="5:5" x14ac:dyDescent="0.2">
      <c r="E819" s="26"/>
    </row>
    <row r="820" spans="5:5" x14ac:dyDescent="0.2">
      <c r="E820" s="26"/>
    </row>
    <row r="821" spans="5:5" x14ac:dyDescent="0.2">
      <c r="E821" s="26"/>
    </row>
    <row r="822" spans="5:5" x14ac:dyDescent="0.2">
      <c r="E822" s="26"/>
    </row>
    <row r="823" spans="5:5" x14ac:dyDescent="0.2">
      <c r="E823" s="26"/>
    </row>
    <row r="824" spans="5:5" x14ac:dyDescent="0.2">
      <c r="E824" s="26"/>
    </row>
    <row r="825" spans="5:5" x14ac:dyDescent="0.2">
      <c r="E825" s="26"/>
    </row>
    <row r="826" spans="5:5" x14ac:dyDescent="0.2">
      <c r="E826" s="26"/>
    </row>
    <row r="827" spans="5:5" x14ac:dyDescent="0.2">
      <c r="E827" s="26"/>
    </row>
    <row r="828" spans="5:5" x14ac:dyDescent="0.2">
      <c r="E828" s="26"/>
    </row>
    <row r="829" spans="5:5" x14ac:dyDescent="0.2">
      <c r="E829" s="26"/>
    </row>
    <row r="830" spans="5:5" x14ac:dyDescent="0.2">
      <c r="E830" s="26"/>
    </row>
    <row r="831" spans="5:5" x14ac:dyDescent="0.2">
      <c r="E831" s="26"/>
    </row>
    <row r="832" spans="5:5" x14ac:dyDescent="0.2">
      <c r="E832" s="26"/>
    </row>
    <row r="833" spans="5:5" x14ac:dyDescent="0.2">
      <c r="E833" s="26"/>
    </row>
    <row r="834" spans="5:5" x14ac:dyDescent="0.2">
      <c r="E834" s="26"/>
    </row>
    <row r="835" spans="5:5" x14ac:dyDescent="0.2">
      <c r="E835" s="26"/>
    </row>
    <row r="836" spans="5:5" x14ac:dyDescent="0.2">
      <c r="E836" s="26"/>
    </row>
    <row r="837" spans="5:5" x14ac:dyDescent="0.2">
      <c r="E837" s="26"/>
    </row>
    <row r="838" spans="5:5" x14ac:dyDescent="0.2">
      <c r="E838" s="26"/>
    </row>
    <row r="839" spans="5:5" x14ac:dyDescent="0.2">
      <c r="E839" s="26"/>
    </row>
    <row r="840" spans="5:5" x14ac:dyDescent="0.2">
      <c r="E840" s="26"/>
    </row>
    <row r="841" spans="5:5" x14ac:dyDescent="0.2">
      <c r="E841" s="26"/>
    </row>
    <row r="842" spans="5:5" x14ac:dyDescent="0.2">
      <c r="E842" s="26"/>
    </row>
    <row r="843" spans="5:5" x14ac:dyDescent="0.2">
      <c r="E843" s="26"/>
    </row>
    <row r="844" spans="5:5" x14ac:dyDescent="0.2">
      <c r="E844" s="26"/>
    </row>
    <row r="845" spans="5:5" x14ac:dyDescent="0.2">
      <c r="E845" s="26"/>
    </row>
    <row r="846" spans="5:5" x14ac:dyDescent="0.2">
      <c r="E846" s="26"/>
    </row>
    <row r="847" spans="5:5" x14ac:dyDescent="0.2">
      <c r="E847" s="26"/>
    </row>
    <row r="848" spans="5:5" x14ac:dyDescent="0.2">
      <c r="E848" s="26"/>
    </row>
    <row r="849" spans="5:5" x14ac:dyDescent="0.2">
      <c r="E849" s="26"/>
    </row>
    <row r="850" spans="5:5" x14ac:dyDescent="0.2">
      <c r="E850" s="26"/>
    </row>
    <row r="851" spans="5:5" x14ac:dyDescent="0.2">
      <c r="E851" s="26"/>
    </row>
    <row r="852" spans="5:5" x14ac:dyDescent="0.2">
      <c r="E852" s="26"/>
    </row>
    <row r="853" spans="5:5" x14ac:dyDescent="0.2">
      <c r="E853" s="26"/>
    </row>
    <row r="854" spans="5:5" x14ac:dyDescent="0.2">
      <c r="E854" s="26"/>
    </row>
    <row r="855" spans="5:5" x14ac:dyDescent="0.2">
      <c r="E855" s="26"/>
    </row>
    <row r="856" spans="5:5" x14ac:dyDescent="0.2">
      <c r="E856" s="26"/>
    </row>
    <row r="857" spans="5:5" x14ac:dyDescent="0.2">
      <c r="E857" s="26"/>
    </row>
    <row r="858" spans="5:5" x14ac:dyDescent="0.2">
      <c r="E858" s="26"/>
    </row>
    <row r="859" spans="5:5" x14ac:dyDescent="0.2">
      <c r="E859" s="26"/>
    </row>
    <row r="860" spans="5:5" x14ac:dyDescent="0.2">
      <c r="E860" s="26"/>
    </row>
    <row r="861" spans="5:5" x14ac:dyDescent="0.2">
      <c r="E861" s="26"/>
    </row>
    <row r="862" spans="5:5" x14ac:dyDescent="0.2">
      <c r="E862" s="26"/>
    </row>
    <row r="863" spans="5:5" x14ac:dyDescent="0.2">
      <c r="E863" s="26"/>
    </row>
    <row r="864" spans="5:5" x14ac:dyDescent="0.2">
      <c r="E864" s="26"/>
    </row>
    <row r="865" spans="5:5" x14ac:dyDescent="0.2">
      <c r="E865" s="26"/>
    </row>
    <row r="866" spans="5:5" x14ac:dyDescent="0.2">
      <c r="E866" s="26"/>
    </row>
    <row r="867" spans="5:5" x14ac:dyDescent="0.2">
      <c r="E867" s="26"/>
    </row>
    <row r="868" spans="5:5" x14ac:dyDescent="0.2">
      <c r="E868" s="26"/>
    </row>
    <row r="869" spans="5:5" x14ac:dyDescent="0.2">
      <c r="E869" s="26"/>
    </row>
    <row r="870" spans="5:5" x14ac:dyDescent="0.2">
      <c r="E870" s="26"/>
    </row>
    <row r="871" spans="5:5" x14ac:dyDescent="0.2">
      <c r="E871" s="26"/>
    </row>
    <row r="872" spans="5:5" x14ac:dyDescent="0.2">
      <c r="E872" s="26"/>
    </row>
    <row r="873" spans="5:5" x14ac:dyDescent="0.2">
      <c r="E873" s="26"/>
    </row>
    <row r="874" spans="5:5" x14ac:dyDescent="0.2">
      <c r="E874" s="26"/>
    </row>
    <row r="875" spans="5:5" x14ac:dyDescent="0.2">
      <c r="E875" s="26"/>
    </row>
    <row r="876" spans="5:5" x14ac:dyDescent="0.2">
      <c r="E876" s="26"/>
    </row>
    <row r="877" spans="5:5" x14ac:dyDescent="0.2">
      <c r="E877" s="26"/>
    </row>
    <row r="878" spans="5:5" x14ac:dyDescent="0.2">
      <c r="E878" s="26"/>
    </row>
    <row r="879" spans="5:5" x14ac:dyDescent="0.2">
      <c r="E879" s="26"/>
    </row>
    <row r="880" spans="5:5" x14ac:dyDescent="0.2">
      <c r="E880" s="26"/>
    </row>
    <row r="881" spans="5:5" x14ac:dyDescent="0.2">
      <c r="E881" s="26"/>
    </row>
    <row r="882" spans="5:5" x14ac:dyDescent="0.2">
      <c r="E882" s="26"/>
    </row>
    <row r="883" spans="5:5" x14ac:dyDescent="0.2">
      <c r="E883" s="26"/>
    </row>
    <row r="884" spans="5:5" x14ac:dyDescent="0.2">
      <c r="E884" s="26"/>
    </row>
    <row r="885" spans="5:5" x14ac:dyDescent="0.2">
      <c r="E885" s="26"/>
    </row>
    <row r="886" spans="5:5" x14ac:dyDescent="0.2">
      <c r="E886" s="26"/>
    </row>
    <row r="887" spans="5:5" x14ac:dyDescent="0.2">
      <c r="E887" s="26"/>
    </row>
    <row r="888" spans="5:5" x14ac:dyDescent="0.2">
      <c r="E888" s="26"/>
    </row>
    <row r="889" spans="5:5" x14ac:dyDescent="0.2">
      <c r="E889" s="26"/>
    </row>
    <row r="890" spans="5:5" x14ac:dyDescent="0.2">
      <c r="E890" s="26"/>
    </row>
    <row r="891" spans="5:5" x14ac:dyDescent="0.2">
      <c r="E891" s="26"/>
    </row>
    <row r="892" spans="5:5" x14ac:dyDescent="0.2">
      <c r="E892" s="26"/>
    </row>
    <row r="893" spans="5:5" x14ac:dyDescent="0.2">
      <c r="E893" s="26"/>
    </row>
    <row r="894" spans="5:5" x14ac:dyDescent="0.2">
      <c r="E894" s="26"/>
    </row>
    <row r="895" spans="5:5" x14ac:dyDescent="0.2">
      <c r="E895" s="26"/>
    </row>
    <row r="896" spans="5:5" x14ac:dyDescent="0.2">
      <c r="E896" s="26"/>
    </row>
    <row r="897" spans="5:5" x14ac:dyDescent="0.2">
      <c r="E897" s="26"/>
    </row>
    <row r="898" spans="5:5" x14ac:dyDescent="0.2">
      <c r="E898" s="26"/>
    </row>
    <row r="899" spans="5:5" x14ac:dyDescent="0.2">
      <c r="E899" s="26"/>
    </row>
    <row r="900" spans="5:5" x14ac:dyDescent="0.2">
      <c r="E900" s="26"/>
    </row>
    <row r="901" spans="5:5" x14ac:dyDescent="0.2">
      <c r="E901" s="26"/>
    </row>
    <row r="902" spans="5:5" x14ac:dyDescent="0.2">
      <c r="E902" s="26"/>
    </row>
    <row r="903" spans="5:5" x14ac:dyDescent="0.2">
      <c r="E903" s="26"/>
    </row>
    <row r="904" spans="5:5" x14ac:dyDescent="0.2">
      <c r="E904" s="26"/>
    </row>
    <row r="905" spans="5:5" x14ac:dyDescent="0.2">
      <c r="E905" s="26"/>
    </row>
    <row r="906" spans="5:5" x14ac:dyDescent="0.2">
      <c r="E906" s="26"/>
    </row>
    <row r="907" spans="5:5" x14ac:dyDescent="0.2">
      <c r="E907" s="26"/>
    </row>
    <row r="908" spans="5:5" x14ac:dyDescent="0.2">
      <c r="E908" s="26"/>
    </row>
    <row r="909" spans="5:5" x14ac:dyDescent="0.2">
      <c r="E909" s="26"/>
    </row>
    <row r="910" spans="5:5" x14ac:dyDescent="0.2">
      <c r="E910" s="26"/>
    </row>
    <row r="911" spans="5:5" x14ac:dyDescent="0.2">
      <c r="E911" s="26"/>
    </row>
    <row r="912" spans="5:5" x14ac:dyDescent="0.2">
      <c r="E912" s="26"/>
    </row>
    <row r="913" spans="5:5" x14ac:dyDescent="0.2">
      <c r="E913" s="26"/>
    </row>
    <row r="914" spans="5:5" x14ac:dyDescent="0.2">
      <c r="E914" s="26"/>
    </row>
    <row r="915" spans="5:5" x14ac:dyDescent="0.2">
      <c r="E915" s="26"/>
    </row>
    <row r="916" spans="5:5" x14ac:dyDescent="0.2">
      <c r="E916" s="26"/>
    </row>
    <row r="917" spans="5:5" x14ac:dyDescent="0.2">
      <c r="E917" s="26"/>
    </row>
    <row r="918" spans="5:5" x14ac:dyDescent="0.2">
      <c r="E918" s="26"/>
    </row>
    <row r="919" spans="5:5" x14ac:dyDescent="0.2">
      <c r="E919" s="26"/>
    </row>
    <row r="920" spans="5:5" x14ac:dyDescent="0.2">
      <c r="E920" s="26"/>
    </row>
    <row r="921" spans="5:5" x14ac:dyDescent="0.2">
      <c r="E921" s="26"/>
    </row>
    <row r="922" spans="5:5" x14ac:dyDescent="0.2">
      <c r="E922" s="26"/>
    </row>
    <row r="923" spans="5:5" x14ac:dyDescent="0.2">
      <c r="E923" s="26"/>
    </row>
    <row r="924" spans="5:5" x14ac:dyDescent="0.2">
      <c r="E924" s="26"/>
    </row>
    <row r="925" spans="5:5" x14ac:dyDescent="0.2">
      <c r="E925" s="26"/>
    </row>
    <row r="926" spans="5:5" x14ac:dyDescent="0.2">
      <c r="E926" s="26"/>
    </row>
    <row r="927" spans="5:5" x14ac:dyDescent="0.2">
      <c r="E927" s="26"/>
    </row>
    <row r="928" spans="5:5" x14ac:dyDescent="0.2">
      <c r="E928" s="26"/>
    </row>
    <row r="929" spans="5:5" x14ac:dyDescent="0.2">
      <c r="E929" s="26"/>
    </row>
    <row r="930" spans="5:5" x14ac:dyDescent="0.2">
      <c r="E930" s="26"/>
    </row>
    <row r="931" spans="5:5" x14ac:dyDescent="0.2">
      <c r="E931" s="26"/>
    </row>
    <row r="932" spans="5:5" x14ac:dyDescent="0.2">
      <c r="E932" s="26"/>
    </row>
    <row r="933" spans="5:5" x14ac:dyDescent="0.2">
      <c r="E933" s="26"/>
    </row>
    <row r="934" spans="5:5" x14ac:dyDescent="0.2">
      <c r="E934" s="26"/>
    </row>
    <row r="935" spans="5:5" x14ac:dyDescent="0.2">
      <c r="E935" s="26"/>
    </row>
    <row r="936" spans="5:5" x14ac:dyDescent="0.2">
      <c r="E936" s="26"/>
    </row>
    <row r="937" spans="5:5" x14ac:dyDescent="0.2">
      <c r="E937" s="26"/>
    </row>
    <row r="938" spans="5:5" x14ac:dyDescent="0.2">
      <c r="E938" s="26"/>
    </row>
    <row r="939" spans="5:5" x14ac:dyDescent="0.2">
      <c r="E939" s="26"/>
    </row>
    <row r="940" spans="5:5" x14ac:dyDescent="0.2">
      <c r="E940" s="26"/>
    </row>
    <row r="941" spans="5:5" x14ac:dyDescent="0.2">
      <c r="E941" s="26"/>
    </row>
    <row r="942" spans="5:5" x14ac:dyDescent="0.2">
      <c r="E942" s="26"/>
    </row>
    <row r="943" spans="5:5" x14ac:dyDescent="0.2">
      <c r="E943" s="26"/>
    </row>
    <row r="944" spans="5:5" x14ac:dyDescent="0.2">
      <c r="E944" s="26"/>
    </row>
    <row r="945" spans="5:5" x14ac:dyDescent="0.2">
      <c r="E945" s="26"/>
    </row>
    <row r="946" spans="5:5" x14ac:dyDescent="0.2">
      <c r="E946" s="26"/>
    </row>
    <row r="947" spans="5:5" x14ac:dyDescent="0.2">
      <c r="E947" s="26"/>
    </row>
    <row r="948" spans="5:5" x14ac:dyDescent="0.2">
      <c r="E948" s="26"/>
    </row>
    <row r="949" spans="5:5" x14ac:dyDescent="0.2">
      <c r="E949" s="26"/>
    </row>
    <row r="950" spans="5:5" x14ac:dyDescent="0.2">
      <c r="E950" s="26"/>
    </row>
    <row r="951" spans="5:5" x14ac:dyDescent="0.2">
      <c r="E951" s="26"/>
    </row>
    <row r="952" spans="5:5" x14ac:dyDescent="0.2">
      <c r="E952" s="26"/>
    </row>
    <row r="953" spans="5:5" x14ac:dyDescent="0.2">
      <c r="E953" s="26"/>
    </row>
    <row r="954" spans="5:5" x14ac:dyDescent="0.2">
      <c r="E954" s="26"/>
    </row>
    <row r="955" spans="5:5" x14ac:dyDescent="0.2">
      <c r="E955" s="26"/>
    </row>
    <row r="956" spans="5:5" x14ac:dyDescent="0.2">
      <c r="E956" s="26"/>
    </row>
    <row r="957" spans="5:5" x14ac:dyDescent="0.2">
      <c r="E957" s="26"/>
    </row>
    <row r="958" spans="5:5" x14ac:dyDescent="0.2">
      <c r="E958" s="26"/>
    </row>
    <row r="959" spans="5:5" x14ac:dyDescent="0.2">
      <c r="E959" s="26"/>
    </row>
    <row r="960" spans="5:5" x14ac:dyDescent="0.2">
      <c r="E960" s="26"/>
    </row>
    <row r="961" spans="5:5" x14ac:dyDescent="0.2">
      <c r="E961" s="26"/>
    </row>
    <row r="962" spans="5:5" x14ac:dyDescent="0.2">
      <c r="E962" s="26"/>
    </row>
    <row r="963" spans="5:5" x14ac:dyDescent="0.2">
      <c r="E963" s="26"/>
    </row>
    <row r="964" spans="5:5" x14ac:dyDescent="0.2">
      <c r="E964" s="26"/>
    </row>
    <row r="965" spans="5:5" x14ac:dyDescent="0.2">
      <c r="E965" s="26"/>
    </row>
    <row r="966" spans="5:5" x14ac:dyDescent="0.2">
      <c r="E966" s="26"/>
    </row>
    <row r="967" spans="5:5" x14ac:dyDescent="0.2">
      <c r="E967" s="26"/>
    </row>
    <row r="968" spans="5:5" x14ac:dyDescent="0.2">
      <c r="E968" s="26"/>
    </row>
    <row r="969" spans="5:5" x14ac:dyDescent="0.2">
      <c r="E969" s="26"/>
    </row>
    <row r="970" spans="5:5" x14ac:dyDescent="0.2">
      <c r="E970" s="26"/>
    </row>
    <row r="971" spans="5:5" x14ac:dyDescent="0.2">
      <c r="E971" s="26"/>
    </row>
    <row r="972" spans="5:5" x14ac:dyDescent="0.2">
      <c r="E972" s="26"/>
    </row>
    <row r="973" spans="5:5" x14ac:dyDescent="0.2">
      <c r="E973" s="26"/>
    </row>
    <row r="974" spans="5:5" x14ac:dyDescent="0.2">
      <c r="E974" s="26"/>
    </row>
    <row r="975" spans="5:5" x14ac:dyDescent="0.2">
      <c r="E975" s="26"/>
    </row>
    <row r="976" spans="5:5" x14ac:dyDescent="0.2">
      <c r="E976" s="26"/>
    </row>
    <row r="977" spans="5:5" x14ac:dyDescent="0.2">
      <c r="E977" s="26"/>
    </row>
    <row r="978" spans="5:5" x14ac:dyDescent="0.2">
      <c r="E978" s="26"/>
    </row>
    <row r="979" spans="5:5" x14ac:dyDescent="0.2">
      <c r="E979" s="26"/>
    </row>
    <row r="980" spans="5:5" x14ac:dyDescent="0.2">
      <c r="E980" s="26"/>
    </row>
    <row r="981" spans="5:5" x14ac:dyDescent="0.2">
      <c r="E981" s="26"/>
    </row>
    <row r="982" spans="5:5" x14ac:dyDescent="0.2">
      <c r="E982" s="26"/>
    </row>
    <row r="983" spans="5:5" x14ac:dyDescent="0.2">
      <c r="E983" s="26"/>
    </row>
    <row r="984" spans="5:5" x14ac:dyDescent="0.2">
      <c r="E984" s="26"/>
    </row>
    <row r="985" spans="5:5" x14ac:dyDescent="0.2">
      <c r="E985" s="26"/>
    </row>
    <row r="986" spans="5:5" x14ac:dyDescent="0.2">
      <c r="E986" s="26"/>
    </row>
    <row r="987" spans="5:5" x14ac:dyDescent="0.2">
      <c r="E987" s="26"/>
    </row>
    <row r="988" spans="5:5" x14ac:dyDescent="0.2">
      <c r="E988" s="26"/>
    </row>
    <row r="989" spans="5:5" x14ac:dyDescent="0.2">
      <c r="E989" s="26"/>
    </row>
    <row r="990" spans="5:5" x14ac:dyDescent="0.2">
      <c r="E990" s="26"/>
    </row>
    <row r="991" spans="5:5" x14ac:dyDescent="0.2">
      <c r="E991" s="26"/>
    </row>
    <row r="992" spans="5:5" x14ac:dyDescent="0.2">
      <c r="E992" s="26"/>
    </row>
    <row r="993" spans="5:5" x14ac:dyDescent="0.2">
      <c r="E993" s="26"/>
    </row>
    <row r="994" spans="5:5" x14ac:dyDescent="0.2">
      <c r="E994" s="26"/>
    </row>
    <row r="995" spans="5:5" x14ac:dyDescent="0.2">
      <c r="E995" s="26"/>
    </row>
    <row r="996" spans="5:5" x14ac:dyDescent="0.2">
      <c r="E996" s="26"/>
    </row>
    <row r="997" spans="5:5" x14ac:dyDescent="0.2">
      <c r="E997" s="26"/>
    </row>
    <row r="998" spans="5:5" x14ac:dyDescent="0.2">
      <c r="E998" s="26"/>
    </row>
    <row r="999" spans="5:5" x14ac:dyDescent="0.2">
      <c r="E999" s="26"/>
    </row>
    <row r="1000" spans="5:5" x14ac:dyDescent="0.2">
      <c r="E1000" s="26"/>
    </row>
    <row r="1001" spans="5:5" x14ac:dyDescent="0.2">
      <c r="E1001" s="26"/>
    </row>
    <row r="1002" spans="5:5" x14ac:dyDescent="0.2">
      <c r="E1002" s="26"/>
    </row>
    <row r="1003" spans="5:5" x14ac:dyDescent="0.2">
      <c r="E1003" s="26"/>
    </row>
    <row r="1004" spans="5:5" x14ac:dyDescent="0.2">
      <c r="E1004" s="26"/>
    </row>
    <row r="1005" spans="5:5" x14ac:dyDescent="0.2">
      <c r="E1005" s="26"/>
    </row>
    <row r="1006" spans="5:5" x14ac:dyDescent="0.2">
      <c r="E1006" s="26"/>
    </row>
    <row r="1007" spans="5:5" x14ac:dyDescent="0.2">
      <c r="E1007" s="26"/>
    </row>
    <row r="1008" spans="5:5" x14ac:dyDescent="0.2">
      <c r="E1008" s="26"/>
    </row>
    <row r="1009" spans="5:5" x14ac:dyDescent="0.2">
      <c r="E1009" s="26"/>
    </row>
    <row r="1010" spans="5:5" x14ac:dyDescent="0.2">
      <c r="E1010" s="26"/>
    </row>
    <row r="1011" spans="5:5" x14ac:dyDescent="0.2">
      <c r="E1011" s="26"/>
    </row>
    <row r="1012" spans="5:5" x14ac:dyDescent="0.2">
      <c r="E1012" s="26"/>
    </row>
    <row r="1013" spans="5:5" x14ac:dyDescent="0.2">
      <c r="E1013" s="26"/>
    </row>
    <row r="1014" spans="5:5" x14ac:dyDescent="0.2">
      <c r="E1014" s="26"/>
    </row>
    <row r="1015" spans="5:5" x14ac:dyDescent="0.2">
      <c r="E1015" s="26"/>
    </row>
    <row r="1016" spans="5:5" x14ac:dyDescent="0.2">
      <c r="E1016" s="26"/>
    </row>
    <row r="1017" spans="5:5" x14ac:dyDescent="0.2">
      <c r="E1017" s="26"/>
    </row>
    <row r="1018" spans="5:5" x14ac:dyDescent="0.2">
      <c r="E1018" s="26"/>
    </row>
    <row r="1019" spans="5:5" x14ac:dyDescent="0.2">
      <c r="E1019" s="26"/>
    </row>
    <row r="1020" spans="5:5" x14ac:dyDescent="0.2">
      <c r="E1020" s="26"/>
    </row>
    <row r="1021" spans="5:5" x14ac:dyDescent="0.2">
      <c r="E1021" s="26"/>
    </row>
    <row r="1022" spans="5:5" x14ac:dyDescent="0.2">
      <c r="E1022" s="26"/>
    </row>
    <row r="1023" spans="5:5" x14ac:dyDescent="0.2">
      <c r="E1023" s="26"/>
    </row>
    <row r="1024" spans="5:5" x14ac:dyDescent="0.2">
      <c r="E1024" s="26"/>
    </row>
    <row r="1025" spans="5:5" x14ac:dyDescent="0.2">
      <c r="E1025" s="26"/>
    </row>
    <row r="1026" spans="5:5" x14ac:dyDescent="0.2">
      <c r="E1026" s="26"/>
    </row>
    <row r="1027" spans="5:5" x14ac:dyDescent="0.2">
      <c r="E1027" s="26"/>
    </row>
    <row r="1028" spans="5:5" x14ac:dyDescent="0.2">
      <c r="E1028" s="26"/>
    </row>
    <row r="1029" spans="5:5" x14ac:dyDescent="0.2">
      <c r="E1029" s="26"/>
    </row>
    <row r="1030" spans="5:5" x14ac:dyDescent="0.2">
      <c r="E1030" s="26"/>
    </row>
    <row r="1031" spans="5:5" x14ac:dyDescent="0.2">
      <c r="E1031" s="26"/>
    </row>
    <row r="1032" spans="5:5" x14ac:dyDescent="0.2">
      <c r="E1032" s="26"/>
    </row>
    <row r="1033" spans="5:5" x14ac:dyDescent="0.2">
      <c r="E1033" s="26"/>
    </row>
    <row r="1034" spans="5:5" x14ac:dyDescent="0.2">
      <c r="E1034" s="26"/>
    </row>
    <row r="1035" spans="5:5" x14ac:dyDescent="0.2">
      <c r="E1035" s="26"/>
    </row>
    <row r="1036" spans="5:5" x14ac:dyDescent="0.2">
      <c r="E1036" s="26"/>
    </row>
    <row r="1037" spans="5:5" x14ac:dyDescent="0.2">
      <c r="E1037" s="26"/>
    </row>
    <row r="1038" spans="5:5" x14ac:dyDescent="0.2">
      <c r="E1038" s="26"/>
    </row>
    <row r="1039" spans="5:5" x14ac:dyDescent="0.2">
      <c r="E1039" s="26"/>
    </row>
    <row r="1040" spans="5:5" x14ac:dyDescent="0.2">
      <c r="E1040" s="26"/>
    </row>
    <row r="1041" spans="5:5" x14ac:dyDescent="0.2">
      <c r="E1041" s="26"/>
    </row>
    <row r="1042" spans="5:5" x14ac:dyDescent="0.2">
      <c r="E1042" s="26"/>
    </row>
    <row r="1043" spans="5:5" x14ac:dyDescent="0.2">
      <c r="E1043" s="26"/>
    </row>
    <row r="1044" spans="5:5" x14ac:dyDescent="0.2">
      <c r="E1044" s="26"/>
    </row>
    <row r="1045" spans="5:5" x14ac:dyDescent="0.2">
      <c r="E1045" s="26"/>
    </row>
    <row r="1046" spans="5:5" x14ac:dyDescent="0.2">
      <c r="E1046" s="26"/>
    </row>
    <row r="1047" spans="5:5" x14ac:dyDescent="0.2">
      <c r="E1047" s="26"/>
    </row>
    <row r="1048" spans="5:5" x14ac:dyDescent="0.2">
      <c r="E1048" s="26"/>
    </row>
    <row r="1049" spans="5:5" x14ac:dyDescent="0.2">
      <c r="E1049" s="26"/>
    </row>
    <row r="1050" spans="5:5" x14ac:dyDescent="0.2">
      <c r="E1050" s="26"/>
    </row>
    <row r="1051" spans="5:5" x14ac:dyDescent="0.2">
      <c r="E1051" s="26"/>
    </row>
    <row r="1052" spans="5:5" x14ac:dyDescent="0.2">
      <c r="E1052" s="26"/>
    </row>
    <row r="1053" spans="5:5" x14ac:dyDescent="0.2">
      <c r="E1053" s="26"/>
    </row>
    <row r="1054" spans="5:5" x14ac:dyDescent="0.2">
      <c r="E1054" s="26"/>
    </row>
    <row r="1055" spans="5:5" x14ac:dyDescent="0.2">
      <c r="E1055" s="26"/>
    </row>
    <row r="1056" spans="5:5" x14ac:dyDescent="0.2">
      <c r="E1056" s="26"/>
    </row>
    <row r="1057" spans="5:5" x14ac:dyDescent="0.2">
      <c r="E1057" s="26"/>
    </row>
    <row r="1058" spans="5:5" x14ac:dyDescent="0.2">
      <c r="E1058" s="26"/>
    </row>
    <row r="1059" spans="5:5" x14ac:dyDescent="0.2">
      <c r="E1059" s="26"/>
    </row>
    <row r="1060" spans="5:5" x14ac:dyDescent="0.2">
      <c r="E1060" s="26"/>
    </row>
    <row r="1061" spans="5:5" x14ac:dyDescent="0.2">
      <c r="E1061" s="26"/>
    </row>
    <row r="1062" spans="5:5" x14ac:dyDescent="0.2">
      <c r="E1062" s="26"/>
    </row>
    <row r="1063" spans="5:5" x14ac:dyDescent="0.2">
      <c r="E1063" s="26"/>
    </row>
    <row r="1064" spans="5:5" x14ac:dyDescent="0.2">
      <c r="E1064" s="26"/>
    </row>
    <row r="1065" spans="5:5" x14ac:dyDescent="0.2">
      <c r="E1065" s="26"/>
    </row>
    <row r="1066" spans="5:5" x14ac:dyDescent="0.2">
      <c r="E1066" s="26"/>
    </row>
    <row r="1067" spans="5:5" x14ac:dyDescent="0.2">
      <c r="E1067" s="26"/>
    </row>
    <row r="1068" spans="5:5" x14ac:dyDescent="0.2">
      <c r="E1068" s="26"/>
    </row>
    <row r="1069" spans="5:5" x14ac:dyDescent="0.2">
      <c r="E1069" s="26"/>
    </row>
    <row r="1070" spans="5:5" x14ac:dyDescent="0.2">
      <c r="E1070" s="26"/>
    </row>
    <row r="1071" spans="5:5" x14ac:dyDescent="0.2">
      <c r="E1071" s="26"/>
    </row>
    <row r="1072" spans="5:5" x14ac:dyDescent="0.2">
      <c r="E1072" s="26"/>
    </row>
    <row r="1073" spans="5:5" x14ac:dyDescent="0.2">
      <c r="E1073" s="26"/>
    </row>
    <row r="1074" spans="5:5" x14ac:dyDescent="0.2">
      <c r="E1074" s="26"/>
    </row>
    <row r="1075" spans="5:5" x14ac:dyDescent="0.2">
      <c r="E1075" s="26"/>
    </row>
    <row r="1076" spans="5:5" x14ac:dyDescent="0.2">
      <c r="E1076" s="26"/>
    </row>
    <row r="1077" spans="5:5" x14ac:dyDescent="0.2">
      <c r="E1077" s="26"/>
    </row>
    <row r="1078" spans="5:5" x14ac:dyDescent="0.2">
      <c r="E1078" s="26"/>
    </row>
    <row r="1079" spans="5:5" x14ac:dyDescent="0.2">
      <c r="E1079" s="26"/>
    </row>
    <row r="1080" spans="5:5" x14ac:dyDescent="0.2">
      <c r="E1080" s="26"/>
    </row>
    <row r="1081" spans="5:5" x14ac:dyDescent="0.2">
      <c r="E1081" s="26"/>
    </row>
    <row r="1082" spans="5:5" x14ac:dyDescent="0.2">
      <c r="E1082" s="26"/>
    </row>
    <row r="1083" spans="5:5" x14ac:dyDescent="0.2">
      <c r="E1083" s="26"/>
    </row>
    <row r="1084" spans="5:5" x14ac:dyDescent="0.2">
      <c r="E1084" s="26"/>
    </row>
    <row r="1085" spans="5:5" x14ac:dyDescent="0.2">
      <c r="E1085" s="26"/>
    </row>
    <row r="1086" spans="5:5" x14ac:dyDescent="0.2">
      <c r="E1086" s="26"/>
    </row>
    <row r="1087" spans="5:5" x14ac:dyDescent="0.2">
      <c r="E1087" s="26"/>
    </row>
    <row r="1088" spans="5:5" x14ac:dyDescent="0.2">
      <c r="E1088" s="26"/>
    </row>
    <row r="1089" spans="5:5" x14ac:dyDescent="0.2">
      <c r="E1089" s="26"/>
    </row>
    <row r="1090" spans="5:5" x14ac:dyDescent="0.2">
      <c r="E1090" s="26"/>
    </row>
    <row r="1091" spans="5:5" x14ac:dyDescent="0.2">
      <c r="E1091" s="26"/>
    </row>
    <row r="1092" spans="5:5" x14ac:dyDescent="0.2">
      <c r="E1092" s="26"/>
    </row>
    <row r="1093" spans="5:5" x14ac:dyDescent="0.2">
      <c r="E1093" s="26"/>
    </row>
    <row r="1094" spans="5:5" x14ac:dyDescent="0.2">
      <c r="E1094" s="26"/>
    </row>
    <row r="1095" spans="5:5" x14ac:dyDescent="0.2">
      <c r="E1095" s="26"/>
    </row>
    <row r="1096" spans="5:5" x14ac:dyDescent="0.2">
      <c r="E1096" s="26"/>
    </row>
    <row r="1097" spans="5:5" x14ac:dyDescent="0.2">
      <c r="E1097" s="26"/>
    </row>
    <row r="1098" spans="5:5" x14ac:dyDescent="0.2">
      <c r="E1098" s="26"/>
    </row>
    <row r="1099" spans="5:5" x14ac:dyDescent="0.2">
      <c r="E1099" s="26"/>
    </row>
    <row r="1100" spans="5:5" x14ac:dyDescent="0.2">
      <c r="E1100" s="26"/>
    </row>
    <row r="1101" spans="5:5" x14ac:dyDescent="0.2">
      <c r="E1101" s="26"/>
    </row>
    <row r="1102" spans="5:5" x14ac:dyDescent="0.2">
      <c r="E1102" s="26"/>
    </row>
    <row r="1103" spans="5:5" x14ac:dyDescent="0.2">
      <c r="E1103" s="26"/>
    </row>
    <row r="1104" spans="5:5" x14ac:dyDescent="0.2">
      <c r="E1104" s="26"/>
    </row>
    <row r="1105" spans="5:5" x14ac:dyDescent="0.2">
      <c r="E1105" s="26"/>
    </row>
    <row r="1106" spans="5:5" x14ac:dyDescent="0.2">
      <c r="E1106" s="26"/>
    </row>
    <row r="1107" spans="5:5" x14ac:dyDescent="0.2">
      <c r="E1107" s="26"/>
    </row>
    <row r="1108" spans="5:5" x14ac:dyDescent="0.2">
      <c r="E1108" s="26"/>
    </row>
    <row r="1109" spans="5:5" x14ac:dyDescent="0.2">
      <c r="E1109" s="26"/>
    </row>
    <row r="1110" spans="5:5" x14ac:dyDescent="0.2">
      <c r="E1110" s="26"/>
    </row>
    <row r="1111" spans="5:5" x14ac:dyDescent="0.2">
      <c r="E1111" s="26"/>
    </row>
    <row r="1112" spans="5:5" x14ac:dyDescent="0.2">
      <c r="E1112" s="26"/>
    </row>
    <row r="1113" spans="5:5" x14ac:dyDescent="0.2">
      <c r="E1113" s="26"/>
    </row>
    <row r="1114" spans="5:5" x14ac:dyDescent="0.2">
      <c r="E1114" s="26"/>
    </row>
    <row r="1115" spans="5:5" x14ac:dyDescent="0.2">
      <c r="E1115" s="26"/>
    </row>
    <row r="1116" spans="5:5" x14ac:dyDescent="0.2">
      <c r="E1116" s="26"/>
    </row>
    <row r="1117" spans="5:5" x14ac:dyDescent="0.2">
      <c r="E1117" s="26"/>
    </row>
    <row r="1118" spans="5:5" x14ac:dyDescent="0.2">
      <c r="E1118" s="26"/>
    </row>
    <row r="1119" spans="5:5" x14ac:dyDescent="0.2">
      <c r="E1119" s="26"/>
    </row>
    <row r="1120" spans="5:5" x14ac:dyDescent="0.2">
      <c r="E1120" s="26"/>
    </row>
    <row r="1121" spans="5:5" x14ac:dyDescent="0.2">
      <c r="E1121" s="26"/>
    </row>
    <row r="1122" spans="5:5" x14ac:dyDescent="0.2">
      <c r="E1122" s="26"/>
    </row>
    <row r="1123" spans="5:5" x14ac:dyDescent="0.2">
      <c r="E1123" s="26"/>
    </row>
    <row r="1124" spans="5:5" x14ac:dyDescent="0.2">
      <c r="E1124" s="26"/>
    </row>
    <row r="1125" spans="5:5" x14ac:dyDescent="0.2">
      <c r="E1125" s="26"/>
    </row>
    <row r="1126" spans="5:5" x14ac:dyDescent="0.2">
      <c r="E1126" s="26"/>
    </row>
    <row r="1127" spans="5:5" x14ac:dyDescent="0.2">
      <c r="E1127" s="26"/>
    </row>
    <row r="1128" spans="5:5" x14ac:dyDescent="0.2">
      <c r="E1128" s="26"/>
    </row>
    <row r="1129" spans="5:5" x14ac:dyDescent="0.2">
      <c r="E1129" s="26"/>
    </row>
    <row r="1130" spans="5:5" x14ac:dyDescent="0.2">
      <c r="E1130" s="26"/>
    </row>
    <row r="1131" spans="5:5" x14ac:dyDescent="0.2">
      <c r="E1131" s="26"/>
    </row>
    <row r="1132" spans="5:5" x14ac:dyDescent="0.2">
      <c r="E1132" s="26"/>
    </row>
    <row r="1133" spans="5:5" x14ac:dyDescent="0.2">
      <c r="E1133" s="26"/>
    </row>
    <row r="1134" spans="5:5" x14ac:dyDescent="0.2">
      <c r="E1134" s="26"/>
    </row>
    <row r="1135" spans="5:5" x14ac:dyDescent="0.2">
      <c r="E1135" s="26"/>
    </row>
    <row r="1136" spans="5:5" x14ac:dyDescent="0.2">
      <c r="E1136" s="26"/>
    </row>
    <row r="1137" spans="5:5" x14ac:dyDescent="0.2">
      <c r="E1137" s="26"/>
    </row>
    <row r="1138" spans="5:5" x14ac:dyDescent="0.2">
      <c r="E1138" s="26"/>
    </row>
    <row r="1139" spans="5:5" x14ac:dyDescent="0.2">
      <c r="E1139" s="26"/>
    </row>
    <row r="1140" spans="5:5" x14ac:dyDescent="0.2">
      <c r="E1140" s="26"/>
    </row>
    <row r="1141" spans="5:5" x14ac:dyDescent="0.2">
      <c r="E1141" s="26"/>
    </row>
    <row r="1142" spans="5:5" x14ac:dyDescent="0.2">
      <c r="E1142" s="26"/>
    </row>
    <row r="1143" spans="5:5" x14ac:dyDescent="0.2">
      <c r="E1143" s="26"/>
    </row>
    <row r="1144" spans="5:5" x14ac:dyDescent="0.2">
      <c r="E1144" s="26"/>
    </row>
    <row r="1145" spans="5:5" x14ac:dyDescent="0.2">
      <c r="E1145" s="26"/>
    </row>
    <row r="1146" spans="5:5" x14ac:dyDescent="0.2">
      <c r="E1146" s="26"/>
    </row>
    <row r="1147" spans="5:5" x14ac:dyDescent="0.2">
      <c r="E1147" s="26"/>
    </row>
    <row r="1148" spans="5:5" x14ac:dyDescent="0.2">
      <c r="E1148" s="26"/>
    </row>
    <row r="1149" spans="5:5" x14ac:dyDescent="0.2">
      <c r="E1149" s="26"/>
    </row>
    <row r="1150" spans="5:5" x14ac:dyDescent="0.2">
      <c r="E1150" s="26"/>
    </row>
    <row r="1151" spans="5:5" x14ac:dyDescent="0.2">
      <c r="E1151" s="26"/>
    </row>
    <row r="1152" spans="5:5" x14ac:dyDescent="0.2">
      <c r="E1152" s="26"/>
    </row>
    <row r="1153" spans="5:5" x14ac:dyDescent="0.2">
      <c r="E1153" s="26"/>
    </row>
    <row r="1154" spans="5:5" x14ac:dyDescent="0.2">
      <c r="E1154" s="26"/>
    </row>
    <row r="1155" spans="5:5" x14ac:dyDescent="0.2">
      <c r="E1155" s="26"/>
    </row>
    <row r="1156" spans="5:5" x14ac:dyDescent="0.2">
      <c r="E1156" s="26"/>
    </row>
    <row r="1157" spans="5:5" x14ac:dyDescent="0.2">
      <c r="E1157" s="26"/>
    </row>
    <row r="1158" spans="5:5" x14ac:dyDescent="0.2">
      <c r="E1158" s="26"/>
    </row>
    <row r="1159" spans="5:5" x14ac:dyDescent="0.2">
      <c r="E1159" s="26"/>
    </row>
    <row r="1160" spans="5:5" x14ac:dyDescent="0.2">
      <c r="E1160" s="26"/>
    </row>
    <row r="1161" spans="5:5" x14ac:dyDescent="0.2">
      <c r="E1161" s="26"/>
    </row>
    <row r="1162" spans="5:5" x14ac:dyDescent="0.2">
      <c r="E1162" s="26"/>
    </row>
    <row r="1163" spans="5:5" x14ac:dyDescent="0.2">
      <c r="E1163" s="26"/>
    </row>
    <row r="1164" spans="5:5" x14ac:dyDescent="0.2">
      <c r="E1164" s="26"/>
    </row>
    <row r="1165" spans="5:5" x14ac:dyDescent="0.2">
      <c r="E1165" s="26"/>
    </row>
    <row r="1166" spans="5:5" x14ac:dyDescent="0.2">
      <c r="E1166" s="26"/>
    </row>
    <row r="1167" spans="5:5" x14ac:dyDescent="0.2">
      <c r="E1167" s="26"/>
    </row>
    <row r="1168" spans="5:5" x14ac:dyDescent="0.2">
      <c r="E1168" s="26"/>
    </row>
    <row r="1169" spans="5:5" x14ac:dyDescent="0.2">
      <c r="E1169" s="26"/>
    </row>
    <row r="1170" spans="5:5" x14ac:dyDescent="0.2">
      <c r="E1170" s="26"/>
    </row>
    <row r="1171" spans="5:5" x14ac:dyDescent="0.2">
      <c r="E1171" s="26"/>
    </row>
    <row r="1172" spans="5:5" x14ac:dyDescent="0.2">
      <c r="E1172" s="26"/>
    </row>
    <row r="1173" spans="5:5" x14ac:dyDescent="0.2">
      <c r="E1173" s="26"/>
    </row>
    <row r="1174" spans="5:5" x14ac:dyDescent="0.2">
      <c r="E1174" s="26"/>
    </row>
    <row r="1175" spans="5:5" x14ac:dyDescent="0.2">
      <c r="E1175" s="26"/>
    </row>
    <row r="1176" spans="5:5" x14ac:dyDescent="0.2">
      <c r="E1176" s="26"/>
    </row>
    <row r="1177" spans="5:5" x14ac:dyDescent="0.2">
      <c r="E1177" s="26"/>
    </row>
    <row r="1178" spans="5:5" x14ac:dyDescent="0.2">
      <c r="E1178" s="26"/>
    </row>
    <row r="1179" spans="5:5" x14ac:dyDescent="0.2">
      <c r="E1179" s="26"/>
    </row>
    <row r="1180" spans="5:5" x14ac:dyDescent="0.2">
      <c r="E1180" s="26"/>
    </row>
    <row r="1181" spans="5:5" x14ac:dyDescent="0.2">
      <c r="E1181" s="26"/>
    </row>
    <row r="1182" spans="5:5" x14ac:dyDescent="0.2">
      <c r="E1182" s="26"/>
    </row>
    <row r="1183" spans="5:5" x14ac:dyDescent="0.2">
      <c r="E1183" s="26"/>
    </row>
    <row r="1184" spans="5:5" x14ac:dyDescent="0.2">
      <c r="E1184" s="26"/>
    </row>
    <row r="1185" spans="5:5" x14ac:dyDescent="0.2">
      <c r="E1185" s="26"/>
    </row>
    <row r="1186" spans="5:5" x14ac:dyDescent="0.2">
      <c r="E1186" s="26"/>
    </row>
    <row r="1187" spans="5:5" x14ac:dyDescent="0.2">
      <c r="E1187" s="26"/>
    </row>
    <row r="1188" spans="5:5" x14ac:dyDescent="0.2">
      <c r="E1188" s="26"/>
    </row>
    <row r="1189" spans="5:5" x14ac:dyDescent="0.2">
      <c r="E1189" s="26"/>
    </row>
    <row r="1190" spans="5:5" x14ac:dyDescent="0.2">
      <c r="E1190" s="26"/>
    </row>
    <row r="1191" spans="5:5" x14ac:dyDescent="0.2">
      <c r="E1191" s="26"/>
    </row>
    <row r="1192" spans="5:5" x14ac:dyDescent="0.2">
      <c r="E1192" s="26"/>
    </row>
    <row r="1193" spans="5:5" x14ac:dyDescent="0.2">
      <c r="E1193" s="26"/>
    </row>
    <row r="1194" spans="5:5" x14ac:dyDescent="0.2">
      <c r="E1194" s="26"/>
    </row>
    <row r="1195" spans="5:5" x14ac:dyDescent="0.2">
      <c r="E1195" s="26"/>
    </row>
    <row r="1196" spans="5:5" x14ac:dyDescent="0.2">
      <c r="E1196" s="26"/>
    </row>
    <row r="1197" spans="5:5" x14ac:dyDescent="0.2">
      <c r="E1197" s="26"/>
    </row>
    <row r="1198" spans="5:5" x14ac:dyDescent="0.2">
      <c r="E1198" s="26"/>
    </row>
    <row r="1199" spans="5:5" x14ac:dyDescent="0.2">
      <c r="E1199" s="26"/>
    </row>
    <row r="1200" spans="5:5" x14ac:dyDescent="0.2">
      <c r="E1200" s="26"/>
    </row>
    <row r="1201" spans="5:5" x14ac:dyDescent="0.2">
      <c r="E1201" s="26"/>
    </row>
    <row r="1202" spans="5:5" x14ac:dyDescent="0.2">
      <c r="E1202" s="26"/>
    </row>
    <row r="1203" spans="5:5" x14ac:dyDescent="0.2">
      <c r="E1203" s="26"/>
    </row>
    <row r="1204" spans="5:5" x14ac:dyDescent="0.2">
      <c r="E1204" s="26"/>
    </row>
    <row r="1205" spans="5:5" x14ac:dyDescent="0.2">
      <c r="E1205" s="26"/>
    </row>
    <row r="1206" spans="5:5" x14ac:dyDescent="0.2">
      <c r="E1206" s="26"/>
    </row>
    <row r="1207" spans="5:5" x14ac:dyDescent="0.2">
      <c r="E1207" s="26"/>
    </row>
    <row r="1208" spans="5:5" x14ac:dyDescent="0.2">
      <c r="E1208" s="26"/>
    </row>
    <row r="1209" spans="5:5" x14ac:dyDescent="0.2">
      <c r="E1209" s="26"/>
    </row>
    <row r="1210" spans="5:5" x14ac:dyDescent="0.2">
      <c r="E1210" s="26"/>
    </row>
    <row r="1211" spans="5:5" x14ac:dyDescent="0.2">
      <c r="E1211" s="26"/>
    </row>
    <row r="1212" spans="5:5" x14ac:dyDescent="0.2">
      <c r="E1212" s="26"/>
    </row>
    <row r="1213" spans="5:5" x14ac:dyDescent="0.2">
      <c r="E1213" s="26"/>
    </row>
    <row r="1214" spans="5:5" x14ac:dyDescent="0.2">
      <c r="E1214" s="26"/>
    </row>
    <row r="1215" spans="5:5" x14ac:dyDescent="0.2">
      <c r="E1215" s="26"/>
    </row>
    <row r="1216" spans="5:5" x14ac:dyDescent="0.2">
      <c r="E1216" s="26"/>
    </row>
    <row r="1217" spans="5:5" x14ac:dyDescent="0.2">
      <c r="E1217" s="26"/>
    </row>
    <row r="1218" spans="5:5" x14ac:dyDescent="0.2">
      <c r="E1218" s="26"/>
    </row>
    <row r="1219" spans="5:5" x14ac:dyDescent="0.2">
      <c r="E1219" s="26"/>
    </row>
    <row r="1220" spans="5:5" x14ac:dyDescent="0.2">
      <c r="E1220" s="26"/>
    </row>
    <row r="1221" spans="5:5" x14ac:dyDescent="0.2">
      <c r="E1221" s="26"/>
    </row>
    <row r="1222" spans="5:5" x14ac:dyDescent="0.2">
      <c r="E1222" s="26"/>
    </row>
    <row r="1223" spans="5:5" x14ac:dyDescent="0.2">
      <c r="E1223" s="26"/>
    </row>
    <row r="1224" spans="5:5" x14ac:dyDescent="0.2">
      <c r="E1224" s="26"/>
    </row>
    <row r="1225" spans="5:5" x14ac:dyDescent="0.2">
      <c r="E1225" s="26"/>
    </row>
    <row r="1226" spans="5:5" x14ac:dyDescent="0.2">
      <c r="E1226" s="26"/>
    </row>
    <row r="1227" spans="5:5" x14ac:dyDescent="0.2">
      <c r="E1227" s="26"/>
    </row>
    <row r="1228" spans="5:5" x14ac:dyDescent="0.2">
      <c r="E1228" s="26"/>
    </row>
    <row r="1229" spans="5:5" x14ac:dyDescent="0.2">
      <c r="E1229" s="26"/>
    </row>
    <row r="1230" spans="5:5" x14ac:dyDescent="0.2">
      <c r="E1230" s="26"/>
    </row>
    <row r="1231" spans="5:5" x14ac:dyDescent="0.2">
      <c r="E1231" s="26"/>
    </row>
    <row r="1232" spans="5:5" x14ac:dyDescent="0.2">
      <c r="E1232" s="26"/>
    </row>
    <row r="1233" spans="5:5" x14ac:dyDescent="0.2">
      <c r="E1233" s="26"/>
    </row>
    <row r="1234" spans="5:5" x14ac:dyDescent="0.2">
      <c r="E1234" s="26"/>
    </row>
    <row r="1235" spans="5:5" x14ac:dyDescent="0.2">
      <c r="E1235" s="26"/>
    </row>
    <row r="1236" spans="5:5" x14ac:dyDescent="0.2">
      <c r="E1236" s="26"/>
    </row>
    <row r="1237" spans="5:5" x14ac:dyDescent="0.2">
      <c r="E1237" s="26"/>
    </row>
    <row r="1238" spans="5:5" x14ac:dyDescent="0.2">
      <c r="E1238" s="26"/>
    </row>
    <row r="1239" spans="5:5" x14ac:dyDescent="0.2">
      <c r="E1239" s="26"/>
    </row>
    <row r="1240" spans="5:5" x14ac:dyDescent="0.2">
      <c r="E1240" s="26"/>
    </row>
    <row r="1241" spans="5:5" x14ac:dyDescent="0.2">
      <c r="E1241" s="26"/>
    </row>
    <row r="1242" spans="5:5" x14ac:dyDescent="0.2">
      <c r="E1242" s="26"/>
    </row>
    <row r="1243" spans="5:5" x14ac:dyDescent="0.2">
      <c r="E1243" s="26"/>
    </row>
    <row r="1244" spans="5:5" x14ac:dyDescent="0.2">
      <c r="E1244" s="26"/>
    </row>
    <row r="1245" spans="5:5" x14ac:dyDescent="0.2">
      <c r="E1245" s="26"/>
    </row>
    <row r="1246" spans="5:5" x14ac:dyDescent="0.2">
      <c r="E1246" s="26"/>
    </row>
    <row r="1247" spans="5:5" x14ac:dyDescent="0.2">
      <c r="E1247" s="26"/>
    </row>
    <row r="1248" spans="5:5" x14ac:dyDescent="0.2">
      <c r="E1248" s="26"/>
    </row>
    <row r="1249" spans="5:5" x14ac:dyDescent="0.2">
      <c r="E1249" s="26"/>
    </row>
    <row r="1250" spans="5:5" x14ac:dyDescent="0.2">
      <c r="E1250" s="26"/>
    </row>
    <row r="1251" spans="5:5" x14ac:dyDescent="0.2">
      <c r="E1251" s="26"/>
    </row>
    <row r="1252" spans="5:5" x14ac:dyDescent="0.2">
      <c r="E1252" s="26"/>
    </row>
    <row r="1253" spans="5:5" x14ac:dyDescent="0.2">
      <c r="E1253" s="26"/>
    </row>
    <row r="1254" spans="5:5" x14ac:dyDescent="0.2">
      <c r="E1254" s="26"/>
    </row>
    <row r="1255" spans="5:5" x14ac:dyDescent="0.2">
      <c r="E1255" s="26"/>
    </row>
    <row r="1256" spans="5:5" x14ac:dyDescent="0.2">
      <c r="E1256" s="26"/>
    </row>
    <row r="1257" spans="5:5" x14ac:dyDescent="0.2">
      <c r="E1257" s="26"/>
    </row>
    <row r="1258" spans="5:5" x14ac:dyDescent="0.2">
      <c r="E1258" s="26"/>
    </row>
    <row r="1259" spans="5:5" x14ac:dyDescent="0.2">
      <c r="E1259" s="26"/>
    </row>
    <row r="1260" spans="5:5" x14ac:dyDescent="0.2">
      <c r="E1260" s="26"/>
    </row>
    <row r="1261" spans="5:5" x14ac:dyDescent="0.2">
      <c r="E1261" s="26"/>
    </row>
    <row r="1262" spans="5:5" x14ac:dyDescent="0.2">
      <c r="E1262" s="26"/>
    </row>
    <row r="1263" spans="5:5" x14ac:dyDescent="0.2">
      <c r="E1263" s="26"/>
    </row>
    <row r="1264" spans="5:5" x14ac:dyDescent="0.2">
      <c r="E1264" s="26"/>
    </row>
    <row r="1265" spans="5:5" x14ac:dyDescent="0.2">
      <c r="E1265" s="26"/>
    </row>
    <row r="1266" spans="5:5" x14ac:dyDescent="0.2">
      <c r="E1266" s="26"/>
    </row>
    <row r="1267" spans="5:5" x14ac:dyDescent="0.2">
      <c r="E1267" s="26"/>
    </row>
    <row r="1268" spans="5:5" x14ac:dyDescent="0.2">
      <c r="E1268" s="26"/>
    </row>
    <row r="1269" spans="5:5" x14ac:dyDescent="0.2">
      <c r="E1269" s="26"/>
    </row>
    <row r="1270" spans="5:5" x14ac:dyDescent="0.2">
      <c r="E1270" s="26"/>
    </row>
    <row r="1271" spans="5:5" x14ac:dyDescent="0.2">
      <c r="E1271" s="26"/>
    </row>
    <row r="1272" spans="5:5" x14ac:dyDescent="0.2">
      <c r="E1272" s="26"/>
    </row>
    <row r="1273" spans="5:5" x14ac:dyDescent="0.2">
      <c r="E1273" s="26"/>
    </row>
    <row r="1274" spans="5:5" x14ac:dyDescent="0.2">
      <c r="E1274" s="26"/>
    </row>
    <row r="1275" spans="5:5" x14ac:dyDescent="0.2">
      <c r="E1275" s="26"/>
    </row>
    <row r="1276" spans="5:5" x14ac:dyDescent="0.2">
      <c r="E1276" s="26"/>
    </row>
    <row r="1277" spans="5:5" x14ac:dyDescent="0.2">
      <c r="E1277" s="26"/>
    </row>
    <row r="1278" spans="5:5" x14ac:dyDescent="0.2">
      <c r="E1278" s="26"/>
    </row>
    <row r="1279" spans="5:5" x14ac:dyDescent="0.2">
      <c r="E1279" s="26"/>
    </row>
    <row r="1280" spans="5:5" x14ac:dyDescent="0.2">
      <c r="E1280" s="26"/>
    </row>
    <row r="1281" spans="5:5" x14ac:dyDescent="0.2">
      <c r="E1281" s="26"/>
    </row>
    <row r="1282" spans="5:5" x14ac:dyDescent="0.2">
      <c r="E1282" s="26"/>
    </row>
    <row r="1283" spans="5:5" x14ac:dyDescent="0.2">
      <c r="E1283" s="26"/>
    </row>
    <row r="1284" spans="5:5" x14ac:dyDescent="0.2">
      <c r="E1284" s="26"/>
    </row>
    <row r="1285" spans="5:5" x14ac:dyDescent="0.2">
      <c r="E1285" s="26"/>
    </row>
    <row r="1286" spans="5:5" x14ac:dyDescent="0.2">
      <c r="E1286" s="26"/>
    </row>
    <row r="1287" spans="5:5" x14ac:dyDescent="0.2">
      <c r="E1287" s="26"/>
    </row>
    <row r="1288" spans="5:5" x14ac:dyDescent="0.2">
      <c r="E1288" s="26"/>
    </row>
    <row r="1289" spans="5:5" x14ac:dyDescent="0.2">
      <c r="E1289" s="26"/>
    </row>
    <row r="1290" spans="5:5" x14ac:dyDescent="0.2">
      <c r="E1290" s="26"/>
    </row>
    <row r="1291" spans="5:5" x14ac:dyDescent="0.2">
      <c r="E1291" s="26"/>
    </row>
    <row r="1292" spans="5:5" x14ac:dyDescent="0.2">
      <c r="E1292" s="26"/>
    </row>
    <row r="1293" spans="5:5" x14ac:dyDescent="0.2">
      <c r="E1293" s="26"/>
    </row>
    <row r="1294" spans="5:5" x14ac:dyDescent="0.2">
      <c r="E1294" s="26"/>
    </row>
    <row r="1295" spans="5:5" x14ac:dyDescent="0.2">
      <c r="E1295" s="26"/>
    </row>
    <row r="1296" spans="5:5" x14ac:dyDescent="0.2">
      <c r="E1296" s="26"/>
    </row>
    <row r="1297" spans="5:5" x14ac:dyDescent="0.2">
      <c r="E1297" s="26"/>
    </row>
    <row r="1298" spans="5:5" x14ac:dyDescent="0.2">
      <c r="E1298" s="26"/>
    </row>
    <row r="1299" spans="5:5" x14ac:dyDescent="0.2">
      <c r="E1299" s="26"/>
    </row>
    <row r="1300" spans="5:5" x14ac:dyDescent="0.2">
      <c r="E1300" s="26"/>
    </row>
    <row r="1301" spans="5:5" x14ac:dyDescent="0.2">
      <c r="E1301" s="26"/>
    </row>
    <row r="1302" spans="5:5" x14ac:dyDescent="0.2">
      <c r="E1302" s="26"/>
    </row>
    <row r="1303" spans="5:5" x14ac:dyDescent="0.2">
      <c r="E1303" s="26"/>
    </row>
    <row r="1304" spans="5:5" x14ac:dyDescent="0.2">
      <c r="E1304" s="26"/>
    </row>
    <row r="1305" spans="5:5" x14ac:dyDescent="0.2">
      <c r="E1305" s="26"/>
    </row>
    <row r="1306" spans="5:5" x14ac:dyDescent="0.2">
      <c r="E1306" s="26"/>
    </row>
    <row r="1307" spans="5:5" x14ac:dyDescent="0.2">
      <c r="E1307" s="26"/>
    </row>
    <row r="1308" spans="5:5" x14ac:dyDescent="0.2">
      <c r="E1308" s="26"/>
    </row>
    <row r="1309" spans="5:5" x14ac:dyDescent="0.2">
      <c r="E1309" s="26"/>
    </row>
    <row r="1310" spans="5:5" x14ac:dyDescent="0.2">
      <c r="E1310" s="26"/>
    </row>
    <row r="1311" spans="5:5" x14ac:dyDescent="0.2">
      <c r="E1311" s="26"/>
    </row>
    <row r="1312" spans="5:5" x14ac:dyDescent="0.2">
      <c r="E1312" s="26"/>
    </row>
    <row r="1313" spans="5:5" x14ac:dyDescent="0.2">
      <c r="E1313" s="26"/>
    </row>
    <row r="1314" spans="5:5" x14ac:dyDescent="0.2">
      <c r="E1314" s="26"/>
    </row>
    <row r="1315" spans="5:5" x14ac:dyDescent="0.2">
      <c r="E1315" s="26"/>
    </row>
    <row r="1316" spans="5:5" x14ac:dyDescent="0.2">
      <c r="E1316" s="26"/>
    </row>
    <row r="1317" spans="5:5" x14ac:dyDescent="0.2">
      <c r="E1317" s="26"/>
    </row>
    <row r="1318" spans="5:5" x14ac:dyDescent="0.2">
      <c r="E1318" s="26"/>
    </row>
    <row r="1319" spans="5:5" x14ac:dyDescent="0.2">
      <c r="E1319" s="26"/>
    </row>
    <row r="1320" spans="5:5" x14ac:dyDescent="0.2">
      <c r="E1320" s="26"/>
    </row>
    <row r="1321" spans="5:5" x14ac:dyDescent="0.2">
      <c r="E1321" s="26"/>
    </row>
    <row r="1322" spans="5:5" x14ac:dyDescent="0.2">
      <c r="E1322" s="26"/>
    </row>
    <row r="1323" spans="5:5" x14ac:dyDescent="0.2">
      <c r="E1323" s="26"/>
    </row>
    <row r="1324" spans="5:5" x14ac:dyDescent="0.2">
      <c r="E1324" s="26"/>
    </row>
    <row r="1325" spans="5:5" x14ac:dyDescent="0.2">
      <c r="E1325" s="26"/>
    </row>
    <row r="1326" spans="5:5" x14ac:dyDescent="0.2">
      <c r="E1326" s="26"/>
    </row>
    <row r="1327" spans="5:5" x14ac:dyDescent="0.2">
      <c r="E1327" s="26"/>
    </row>
    <row r="1328" spans="5:5" x14ac:dyDescent="0.2">
      <c r="E1328" s="26"/>
    </row>
    <row r="1329" spans="5:5" x14ac:dyDescent="0.2">
      <c r="E1329" s="26"/>
    </row>
    <row r="1330" spans="5:5" x14ac:dyDescent="0.2">
      <c r="E1330" s="26"/>
    </row>
    <row r="1331" spans="5:5" x14ac:dyDescent="0.2">
      <c r="E1331" s="26"/>
    </row>
    <row r="1332" spans="5:5" x14ac:dyDescent="0.2">
      <c r="E1332" s="26"/>
    </row>
    <row r="1333" spans="5:5" x14ac:dyDescent="0.2">
      <c r="E1333" s="26"/>
    </row>
    <row r="1334" spans="5:5" x14ac:dyDescent="0.2">
      <c r="E1334" s="26"/>
    </row>
    <row r="1335" spans="5:5" x14ac:dyDescent="0.2">
      <c r="E1335" s="26"/>
    </row>
    <row r="1336" spans="5:5" x14ac:dyDescent="0.2">
      <c r="E1336" s="26"/>
    </row>
    <row r="1337" spans="5:5" x14ac:dyDescent="0.2">
      <c r="E1337" s="26"/>
    </row>
    <row r="1338" spans="5:5" x14ac:dyDescent="0.2">
      <c r="E1338" s="26"/>
    </row>
    <row r="1339" spans="5:5" x14ac:dyDescent="0.2">
      <c r="E1339" s="26"/>
    </row>
    <row r="1340" spans="5:5" x14ac:dyDescent="0.2">
      <c r="E1340" s="26"/>
    </row>
    <row r="1341" spans="5:5" x14ac:dyDescent="0.2">
      <c r="E1341" s="26"/>
    </row>
    <row r="1342" spans="5:5" x14ac:dyDescent="0.2">
      <c r="E1342" s="26"/>
    </row>
    <row r="1343" spans="5:5" x14ac:dyDescent="0.2">
      <c r="E1343" s="26"/>
    </row>
    <row r="1344" spans="5:5" x14ac:dyDescent="0.2">
      <c r="E1344" s="26"/>
    </row>
    <row r="1345" spans="5:5" x14ac:dyDescent="0.2">
      <c r="E1345" s="26"/>
    </row>
    <row r="1346" spans="5:5" x14ac:dyDescent="0.2">
      <c r="E1346" s="26"/>
    </row>
    <row r="1347" spans="5:5" x14ac:dyDescent="0.2">
      <c r="E1347" s="26"/>
    </row>
    <row r="1348" spans="5:5" x14ac:dyDescent="0.2">
      <c r="E1348" s="26"/>
    </row>
    <row r="1349" spans="5:5" x14ac:dyDescent="0.2">
      <c r="E1349" s="26"/>
    </row>
    <row r="1350" spans="5:5" x14ac:dyDescent="0.2">
      <c r="E1350" s="26"/>
    </row>
    <row r="1351" spans="5:5" x14ac:dyDescent="0.2">
      <c r="E1351" s="26"/>
    </row>
    <row r="1352" spans="5:5" x14ac:dyDescent="0.2">
      <c r="E1352" s="26"/>
    </row>
    <row r="1353" spans="5:5" x14ac:dyDescent="0.2">
      <c r="E1353" s="26"/>
    </row>
    <row r="1354" spans="5:5" x14ac:dyDescent="0.2">
      <c r="E1354" s="26"/>
    </row>
    <row r="1355" spans="5:5" x14ac:dyDescent="0.2">
      <c r="E1355" s="26"/>
    </row>
    <row r="1356" spans="5:5" x14ac:dyDescent="0.2">
      <c r="E1356" s="26"/>
    </row>
    <row r="1357" spans="5:5" x14ac:dyDescent="0.2">
      <c r="E1357" s="26"/>
    </row>
    <row r="1358" spans="5:5" x14ac:dyDescent="0.2">
      <c r="E1358" s="26"/>
    </row>
    <row r="1359" spans="5:5" x14ac:dyDescent="0.2">
      <c r="E1359" s="26"/>
    </row>
    <row r="1360" spans="5:5" x14ac:dyDescent="0.2">
      <c r="E1360" s="26"/>
    </row>
    <row r="1361" spans="5:5" x14ac:dyDescent="0.2">
      <c r="E1361" s="26"/>
    </row>
    <row r="1362" spans="5:5" x14ac:dyDescent="0.2">
      <c r="E1362" s="26"/>
    </row>
    <row r="1363" spans="5:5" x14ac:dyDescent="0.2">
      <c r="E1363" s="26"/>
    </row>
    <row r="1364" spans="5:5" x14ac:dyDescent="0.2">
      <c r="E1364" s="26"/>
    </row>
    <row r="1365" spans="5:5" x14ac:dyDescent="0.2">
      <c r="E1365" s="26"/>
    </row>
    <row r="1366" spans="5:5" x14ac:dyDescent="0.2">
      <c r="E1366" s="26"/>
    </row>
    <row r="1367" spans="5:5" x14ac:dyDescent="0.2">
      <c r="E1367" s="26"/>
    </row>
    <row r="1368" spans="5:5" x14ac:dyDescent="0.2">
      <c r="E1368" s="26"/>
    </row>
    <row r="1369" spans="5:5" x14ac:dyDescent="0.2">
      <c r="E1369" s="26"/>
    </row>
    <row r="1370" spans="5:5" x14ac:dyDescent="0.2">
      <c r="E1370" s="26"/>
    </row>
    <row r="1371" spans="5:5" x14ac:dyDescent="0.2">
      <c r="E1371" s="26"/>
    </row>
    <row r="1372" spans="5:5" x14ac:dyDescent="0.2">
      <c r="E1372" s="26"/>
    </row>
    <row r="1373" spans="5:5" x14ac:dyDescent="0.2">
      <c r="E1373" s="26"/>
    </row>
    <row r="1374" spans="5:5" x14ac:dyDescent="0.2">
      <c r="E1374" s="26"/>
    </row>
    <row r="1375" spans="5:5" x14ac:dyDescent="0.2">
      <c r="E1375" s="26"/>
    </row>
    <row r="1376" spans="5:5" x14ac:dyDescent="0.2">
      <c r="E1376" s="26"/>
    </row>
    <row r="1377" spans="5:5" x14ac:dyDescent="0.2">
      <c r="E1377" s="26"/>
    </row>
    <row r="1378" spans="5:5" x14ac:dyDescent="0.2">
      <c r="E1378" s="26"/>
    </row>
    <row r="1379" spans="5:5" x14ac:dyDescent="0.2">
      <c r="E1379" s="26"/>
    </row>
    <row r="1380" spans="5:5" x14ac:dyDescent="0.2">
      <c r="E1380" s="26"/>
    </row>
    <row r="1381" spans="5:5" x14ac:dyDescent="0.2">
      <c r="E1381" s="26"/>
    </row>
    <row r="1382" spans="5:5" x14ac:dyDescent="0.2">
      <c r="E1382" s="26"/>
    </row>
    <row r="1383" spans="5:5" x14ac:dyDescent="0.2">
      <c r="E1383" s="26"/>
    </row>
    <row r="1384" spans="5:5" x14ac:dyDescent="0.2">
      <c r="E1384" s="26"/>
    </row>
    <row r="1385" spans="5:5" x14ac:dyDescent="0.2">
      <c r="E1385" s="26"/>
    </row>
    <row r="1386" spans="5:5" x14ac:dyDescent="0.2">
      <c r="E1386" s="26"/>
    </row>
    <row r="1387" spans="5:5" x14ac:dyDescent="0.2">
      <c r="E1387" s="26"/>
    </row>
    <row r="1388" spans="5:5" x14ac:dyDescent="0.2">
      <c r="E1388" s="26"/>
    </row>
    <row r="1389" spans="5:5" x14ac:dyDescent="0.2">
      <c r="E1389" s="26"/>
    </row>
    <row r="1390" spans="5:5" x14ac:dyDescent="0.2">
      <c r="E1390" s="26"/>
    </row>
    <row r="1391" spans="5:5" x14ac:dyDescent="0.2">
      <c r="E1391" s="26"/>
    </row>
    <row r="1392" spans="5:5" x14ac:dyDescent="0.2">
      <c r="E1392" s="26"/>
    </row>
    <row r="1393" spans="5:5" x14ac:dyDescent="0.2">
      <c r="E1393" s="26"/>
    </row>
    <row r="1394" spans="5:5" x14ac:dyDescent="0.2">
      <c r="E1394" s="26"/>
    </row>
    <row r="1395" spans="5:5" x14ac:dyDescent="0.2">
      <c r="E1395" s="26"/>
    </row>
    <row r="1396" spans="5:5" x14ac:dyDescent="0.2">
      <c r="E1396" s="26"/>
    </row>
    <row r="1397" spans="5:5" x14ac:dyDescent="0.2">
      <c r="E1397" s="26"/>
    </row>
    <row r="1398" spans="5:5" x14ac:dyDescent="0.2">
      <c r="E1398" s="26"/>
    </row>
    <row r="1399" spans="5:5" x14ac:dyDescent="0.2">
      <c r="E1399" s="26"/>
    </row>
    <row r="1400" spans="5:5" x14ac:dyDescent="0.2">
      <c r="E1400" s="26"/>
    </row>
    <row r="1401" spans="5:5" x14ac:dyDescent="0.2">
      <c r="E1401" s="26"/>
    </row>
    <row r="1402" spans="5:5" x14ac:dyDescent="0.2">
      <c r="E1402" s="26"/>
    </row>
    <row r="1403" spans="5:5" x14ac:dyDescent="0.2">
      <c r="E1403" s="26"/>
    </row>
    <row r="1404" spans="5:5" x14ac:dyDescent="0.2">
      <c r="E1404" s="26"/>
    </row>
    <row r="1405" spans="5:5" x14ac:dyDescent="0.2">
      <c r="E1405" s="26"/>
    </row>
    <row r="1406" spans="5:5" x14ac:dyDescent="0.2">
      <c r="E1406" s="26"/>
    </row>
    <row r="1407" spans="5:5" x14ac:dyDescent="0.2">
      <c r="E1407" s="26"/>
    </row>
    <row r="1408" spans="5:5" x14ac:dyDescent="0.2">
      <c r="E1408" s="26"/>
    </row>
    <row r="1409" spans="5:5" x14ac:dyDescent="0.2">
      <c r="E1409" s="26"/>
    </row>
    <row r="1410" spans="5:5" x14ac:dyDescent="0.2">
      <c r="E1410" s="26"/>
    </row>
    <row r="1411" spans="5:5" x14ac:dyDescent="0.2">
      <c r="E1411" s="26"/>
    </row>
    <row r="1412" spans="5:5" x14ac:dyDescent="0.2">
      <c r="E1412" s="26"/>
    </row>
    <row r="1413" spans="5:5" x14ac:dyDescent="0.2">
      <c r="E1413" s="26"/>
    </row>
    <row r="1414" spans="5:5" x14ac:dyDescent="0.2">
      <c r="E1414" s="26"/>
    </row>
    <row r="1415" spans="5:5" x14ac:dyDescent="0.2">
      <c r="E1415" s="26"/>
    </row>
    <row r="1416" spans="5:5" x14ac:dyDescent="0.2">
      <c r="E1416" s="26"/>
    </row>
    <row r="1417" spans="5:5" x14ac:dyDescent="0.2">
      <c r="E1417" s="26"/>
    </row>
    <row r="1418" spans="5:5" x14ac:dyDescent="0.2">
      <c r="E1418" s="26"/>
    </row>
    <row r="1419" spans="5:5" x14ac:dyDescent="0.2">
      <c r="E1419" s="26"/>
    </row>
    <row r="1420" spans="5:5" x14ac:dyDescent="0.2">
      <c r="E1420" s="26"/>
    </row>
    <row r="1421" spans="5:5" x14ac:dyDescent="0.2">
      <c r="E1421" s="26"/>
    </row>
    <row r="1422" spans="5:5" x14ac:dyDescent="0.2">
      <c r="E1422" s="26"/>
    </row>
    <row r="1423" spans="5:5" x14ac:dyDescent="0.2">
      <c r="E1423" s="26"/>
    </row>
    <row r="1424" spans="5:5" x14ac:dyDescent="0.2">
      <c r="E1424" s="26"/>
    </row>
    <row r="1425" spans="5:5" x14ac:dyDescent="0.2">
      <c r="E1425" s="26"/>
    </row>
    <row r="1426" spans="5:5" x14ac:dyDescent="0.2">
      <c r="E1426" s="26"/>
    </row>
    <row r="1427" spans="5:5" x14ac:dyDescent="0.2">
      <c r="E1427" s="26"/>
    </row>
    <row r="1428" spans="5:5" x14ac:dyDescent="0.2">
      <c r="E1428" s="26"/>
    </row>
    <row r="1429" spans="5:5" x14ac:dyDescent="0.2">
      <c r="E1429" s="26"/>
    </row>
    <row r="1430" spans="5:5" x14ac:dyDescent="0.2">
      <c r="E1430" s="26"/>
    </row>
    <row r="1431" spans="5:5" x14ac:dyDescent="0.2">
      <c r="E1431" s="26"/>
    </row>
    <row r="1432" spans="5:5" x14ac:dyDescent="0.2">
      <c r="E1432" s="26"/>
    </row>
    <row r="1433" spans="5:5" x14ac:dyDescent="0.2">
      <c r="E1433" s="26"/>
    </row>
    <row r="1434" spans="5:5" x14ac:dyDescent="0.2">
      <c r="E1434" s="26"/>
    </row>
    <row r="1435" spans="5:5" x14ac:dyDescent="0.2">
      <c r="E1435" s="26"/>
    </row>
    <row r="1436" spans="5:5" x14ac:dyDescent="0.2">
      <c r="E1436" s="26"/>
    </row>
    <row r="1437" spans="5:5" x14ac:dyDescent="0.2">
      <c r="E1437" s="26"/>
    </row>
    <row r="1438" spans="5:5" x14ac:dyDescent="0.2">
      <c r="E1438" s="26"/>
    </row>
    <row r="1439" spans="5:5" x14ac:dyDescent="0.2">
      <c r="E1439" s="26"/>
    </row>
    <row r="1440" spans="5:5" x14ac:dyDescent="0.2">
      <c r="E1440" s="26"/>
    </row>
    <row r="1441" spans="5:5" x14ac:dyDescent="0.2">
      <c r="E1441" s="26"/>
    </row>
    <row r="1442" spans="5:5" x14ac:dyDescent="0.2">
      <c r="E1442" s="26"/>
    </row>
    <row r="1443" spans="5:5" x14ac:dyDescent="0.2">
      <c r="E1443" s="26"/>
    </row>
    <row r="1444" spans="5:5" x14ac:dyDescent="0.2">
      <c r="E1444" s="26"/>
    </row>
    <row r="1445" spans="5:5" x14ac:dyDescent="0.2">
      <c r="E1445" s="26"/>
    </row>
    <row r="1446" spans="5:5" x14ac:dyDescent="0.2">
      <c r="E1446" s="26"/>
    </row>
    <row r="1447" spans="5:5" x14ac:dyDescent="0.2">
      <c r="E1447" s="26"/>
    </row>
    <row r="1448" spans="5:5" x14ac:dyDescent="0.2">
      <c r="E1448" s="26"/>
    </row>
    <row r="1449" spans="5:5" x14ac:dyDescent="0.2">
      <c r="E1449" s="26"/>
    </row>
    <row r="1450" spans="5:5" x14ac:dyDescent="0.2">
      <c r="E1450" s="26"/>
    </row>
    <row r="1451" spans="5:5" x14ac:dyDescent="0.2">
      <c r="E1451" s="26"/>
    </row>
    <row r="1452" spans="5:5" x14ac:dyDescent="0.2">
      <c r="E1452" s="26"/>
    </row>
    <row r="1453" spans="5:5" x14ac:dyDescent="0.2">
      <c r="E1453" s="26"/>
    </row>
    <row r="1454" spans="5:5" x14ac:dyDescent="0.2">
      <c r="E1454" s="26"/>
    </row>
    <row r="1455" spans="5:5" x14ac:dyDescent="0.2">
      <c r="E1455" s="26"/>
    </row>
    <row r="1456" spans="5:5" x14ac:dyDescent="0.2">
      <c r="E1456" s="26"/>
    </row>
    <row r="1457" spans="5:5" x14ac:dyDescent="0.2">
      <c r="E1457" s="26"/>
    </row>
    <row r="1458" spans="5:5" x14ac:dyDescent="0.2">
      <c r="E1458" s="26"/>
    </row>
    <row r="1459" spans="5:5" x14ac:dyDescent="0.2">
      <c r="E1459" s="26"/>
    </row>
    <row r="1460" spans="5:5" x14ac:dyDescent="0.2">
      <c r="E1460" s="26"/>
    </row>
    <row r="1461" spans="5:5" x14ac:dyDescent="0.2">
      <c r="E1461" s="26"/>
    </row>
    <row r="1462" spans="5:5" x14ac:dyDescent="0.2">
      <c r="E1462" s="26"/>
    </row>
    <row r="1463" spans="5:5" x14ac:dyDescent="0.2">
      <c r="E1463" s="26"/>
    </row>
    <row r="1464" spans="5:5" x14ac:dyDescent="0.2">
      <c r="E1464" s="26"/>
    </row>
    <row r="1465" spans="5:5" x14ac:dyDescent="0.2">
      <c r="E1465" s="26"/>
    </row>
    <row r="1466" spans="5:5" x14ac:dyDescent="0.2">
      <c r="E1466" s="26"/>
    </row>
    <row r="1467" spans="5:5" x14ac:dyDescent="0.2">
      <c r="E1467" s="26"/>
    </row>
    <row r="1468" spans="5:5" x14ac:dyDescent="0.2">
      <c r="E1468" s="26"/>
    </row>
    <row r="1469" spans="5:5" x14ac:dyDescent="0.2">
      <c r="E1469" s="26"/>
    </row>
    <row r="1470" spans="5:5" x14ac:dyDescent="0.2">
      <c r="E1470" s="26"/>
    </row>
    <row r="1471" spans="5:5" x14ac:dyDescent="0.2">
      <c r="E1471" s="26"/>
    </row>
    <row r="1472" spans="5:5" x14ac:dyDescent="0.2">
      <c r="E1472" s="26"/>
    </row>
    <row r="1473" spans="5:5" x14ac:dyDescent="0.2">
      <c r="E1473" s="26"/>
    </row>
    <row r="1474" spans="5:5" x14ac:dyDescent="0.2">
      <c r="E1474" s="26"/>
    </row>
    <row r="1475" spans="5:5" x14ac:dyDescent="0.2">
      <c r="E1475" s="26"/>
    </row>
    <row r="1476" spans="5:5" x14ac:dyDescent="0.2">
      <c r="E1476" s="26"/>
    </row>
    <row r="1477" spans="5:5" x14ac:dyDescent="0.2">
      <c r="E1477" s="26"/>
    </row>
    <row r="1478" spans="5:5" x14ac:dyDescent="0.2">
      <c r="E1478" s="26"/>
    </row>
    <row r="1479" spans="5:5" x14ac:dyDescent="0.2">
      <c r="E1479" s="26"/>
    </row>
    <row r="1480" spans="5:5" x14ac:dyDescent="0.2">
      <c r="E1480" s="26"/>
    </row>
    <row r="1481" spans="5:5" x14ac:dyDescent="0.2">
      <c r="E1481" s="26"/>
    </row>
    <row r="1482" spans="5:5" x14ac:dyDescent="0.2">
      <c r="E1482" s="26"/>
    </row>
    <row r="1483" spans="5:5" x14ac:dyDescent="0.2">
      <c r="E1483" s="26"/>
    </row>
    <row r="1484" spans="5:5" x14ac:dyDescent="0.2">
      <c r="E1484" s="26"/>
    </row>
    <row r="1485" spans="5:5" x14ac:dyDescent="0.2">
      <c r="E1485" s="26"/>
    </row>
    <row r="1486" spans="5:5" x14ac:dyDescent="0.2">
      <c r="E1486" s="26"/>
    </row>
    <row r="1487" spans="5:5" x14ac:dyDescent="0.2">
      <c r="E1487" s="26"/>
    </row>
    <row r="1488" spans="5:5" x14ac:dyDescent="0.2">
      <c r="E1488" s="26"/>
    </row>
    <row r="1489" spans="5:5" x14ac:dyDescent="0.2">
      <c r="E1489" s="26"/>
    </row>
    <row r="1490" spans="5:5" x14ac:dyDescent="0.2">
      <c r="E1490" s="26"/>
    </row>
    <row r="1491" spans="5:5" x14ac:dyDescent="0.2">
      <c r="E1491" s="26"/>
    </row>
    <row r="1492" spans="5:5" x14ac:dyDescent="0.2">
      <c r="E1492" s="26"/>
    </row>
    <row r="1493" spans="5:5" x14ac:dyDescent="0.2">
      <c r="E1493" s="26"/>
    </row>
    <row r="1494" spans="5:5" x14ac:dyDescent="0.2">
      <c r="E1494" s="26"/>
    </row>
    <row r="1495" spans="5:5" x14ac:dyDescent="0.2">
      <c r="E1495" s="26"/>
    </row>
    <row r="1496" spans="5:5" x14ac:dyDescent="0.2">
      <c r="E1496" s="26"/>
    </row>
    <row r="1497" spans="5:5" x14ac:dyDescent="0.2">
      <c r="E1497" s="26"/>
    </row>
    <row r="1498" spans="5:5" x14ac:dyDescent="0.2">
      <c r="E1498" s="26"/>
    </row>
    <row r="1499" spans="5:5" x14ac:dyDescent="0.2">
      <c r="E1499" s="26"/>
    </row>
    <row r="1500" spans="5:5" x14ac:dyDescent="0.2">
      <c r="E1500" s="26"/>
    </row>
    <row r="1501" spans="5:5" x14ac:dyDescent="0.2">
      <c r="E1501" s="26"/>
    </row>
    <row r="1502" spans="5:5" x14ac:dyDescent="0.2">
      <c r="E1502" s="26"/>
    </row>
    <row r="1503" spans="5:5" x14ac:dyDescent="0.2">
      <c r="E1503" s="26"/>
    </row>
    <row r="1504" spans="5:5" x14ac:dyDescent="0.2">
      <c r="E1504" s="26"/>
    </row>
    <row r="1505" spans="5:5" x14ac:dyDescent="0.2">
      <c r="E1505" s="26"/>
    </row>
    <row r="1506" spans="5:5" x14ac:dyDescent="0.2">
      <c r="E1506" s="26"/>
    </row>
    <row r="1507" spans="5:5" x14ac:dyDescent="0.2">
      <c r="E1507" s="26"/>
    </row>
    <row r="1508" spans="5:5" x14ac:dyDescent="0.2">
      <c r="E1508" s="26"/>
    </row>
    <row r="1509" spans="5:5" x14ac:dyDescent="0.2">
      <c r="E1509" s="26"/>
    </row>
    <row r="1510" spans="5:5" x14ac:dyDescent="0.2">
      <c r="E1510" s="26"/>
    </row>
    <row r="1511" spans="5:5" x14ac:dyDescent="0.2">
      <c r="E1511" s="26"/>
    </row>
    <row r="1512" spans="5:5" x14ac:dyDescent="0.2">
      <c r="E1512" s="26"/>
    </row>
    <row r="1513" spans="5:5" x14ac:dyDescent="0.2">
      <c r="E1513" s="26"/>
    </row>
    <row r="1514" spans="5:5" x14ac:dyDescent="0.2">
      <c r="E1514" s="26"/>
    </row>
    <row r="1515" spans="5:5" x14ac:dyDescent="0.2">
      <c r="E1515" s="26"/>
    </row>
    <row r="1516" spans="5:5" x14ac:dyDescent="0.2">
      <c r="E1516" s="26"/>
    </row>
    <row r="1517" spans="5:5" x14ac:dyDescent="0.2">
      <c r="E1517" s="26"/>
    </row>
    <row r="1518" spans="5:5" x14ac:dyDescent="0.2">
      <c r="E1518" s="26"/>
    </row>
    <row r="1519" spans="5:5" x14ac:dyDescent="0.2">
      <c r="E1519" s="26"/>
    </row>
    <row r="1520" spans="5:5" x14ac:dyDescent="0.2">
      <c r="E1520" s="26"/>
    </row>
    <row r="1521" spans="5:5" x14ac:dyDescent="0.2">
      <c r="E1521" s="26"/>
    </row>
    <row r="1522" spans="5:5" x14ac:dyDescent="0.2">
      <c r="E1522" s="26"/>
    </row>
    <row r="1523" spans="5:5" x14ac:dyDescent="0.2">
      <c r="E1523" s="26"/>
    </row>
    <row r="1524" spans="5:5" x14ac:dyDescent="0.2">
      <c r="E1524" s="26"/>
    </row>
    <row r="1525" spans="5:5" x14ac:dyDescent="0.2">
      <c r="E1525" s="26"/>
    </row>
    <row r="1526" spans="5:5" x14ac:dyDescent="0.2">
      <c r="E1526" s="26"/>
    </row>
    <row r="1527" spans="5:5" x14ac:dyDescent="0.2">
      <c r="E1527" s="26"/>
    </row>
    <row r="1528" spans="5:5" x14ac:dyDescent="0.2">
      <c r="E1528" s="26"/>
    </row>
    <row r="1529" spans="5:5" x14ac:dyDescent="0.2">
      <c r="E1529" s="26"/>
    </row>
    <row r="1530" spans="5:5" x14ac:dyDescent="0.2">
      <c r="E1530" s="26"/>
    </row>
    <row r="1531" spans="5:5" x14ac:dyDescent="0.2">
      <c r="E1531" s="26"/>
    </row>
    <row r="1532" spans="5:5" x14ac:dyDescent="0.2">
      <c r="E1532" s="26"/>
    </row>
    <row r="1533" spans="5:5" x14ac:dyDescent="0.2">
      <c r="E1533" s="26"/>
    </row>
    <row r="1534" spans="5:5" x14ac:dyDescent="0.2">
      <c r="E1534" s="26"/>
    </row>
    <row r="1535" spans="5:5" x14ac:dyDescent="0.2">
      <c r="E1535" s="26"/>
    </row>
    <row r="1536" spans="5:5" x14ac:dyDescent="0.2">
      <c r="E1536" s="26"/>
    </row>
    <row r="1537" spans="5:5" x14ac:dyDescent="0.2">
      <c r="E1537" s="26"/>
    </row>
    <row r="1538" spans="5:5" x14ac:dyDescent="0.2">
      <c r="E1538" s="26"/>
    </row>
    <row r="1539" spans="5:5" x14ac:dyDescent="0.2">
      <c r="E1539" s="26"/>
    </row>
    <row r="1540" spans="5:5" x14ac:dyDescent="0.2">
      <c r="E1540" s="26"/>
    </row>
    <row r="1541" spans="5:5" x14ac:dyDescent="0.2">
      <c r="E1541" s="26"/>
    </row>
    <row r="1542" spans="5:5" x14ac:dyDescent="0.2">
      <c r="E1542" s="26"/>
    </row>
    <row r="1543" spans="5:5" x14ac:dyDescent="0.2">
      <c r="E1543" s="26"/>
    </row>
    <row r="1544" spans="5:5" x14ac:dyDescent="0.2">
      <c r="E1544" s="26"/>
    </row>
    <row r="1545" spans="5:5" x14ac:dyDescent="0.2">
      <c r="E1545" s="26"/>
    </row>
    <row r="1546" spans="5:5" x14ac:dyDescent="0.2">
      <c r="E1546" s="26"/>
    </row>
    <row r="1547" spans="5:5" x14ac:dyDescent="0.2">
      <c r="E1547" s="26"/>
    </row>
    <row r="1548" spans="5:5" x14ac:dyDescent="0.2">
      <c r="E1548" s="26"/>
    </row>
    <row r="1549" spans="5:5" x14ac:dyDescent="0.2">
      <c r="E1549" s="26"/>
    </row>
    <row r="1550" spans="5:5" x14ac:dyDescent="0.2">
      <c r="E1550" s="26"/>
    </row>
    <row r="1551" spans="5:5" x14ac:dyDescent="0.2">
      <c r="E1551" s="26"/>
    </row>
    <row r="1552" spans="5:5" x14ac:dyDescent="0.2">
      <c r="E1552" s="26"/>
    </row>
    <row r="1553" spans="5:5" x14ac:dyDescent="0.2">
      <c r="E1553" s="26"/>
    </row>
    <row r="1554" spans="5:5" x14ac:dyDescent="0.2">
      <c r="E1554" s="26"/>
    </row>
    <row r="1555" spans="5:5" x14ac:dyDescent="0.2">
      <c r="E1555" s="26"/>
    </row>
    <row r="1556" spans="5:5" x14ac:dyDescent="0.2">
      <c r="E1556" s="26"/>
    </row>
    <row r="1557" spans="5:5" x14ac:dyDescent="0.2">
      <c r="E1557" s="26"/>
    </row>
    <row r="1558" spans="5:5" x14ac:dyDescent="0.2">
      <c r="E1558" s="26"/>
    </row>
    <row r="1559" spans="5:5" x14ac:dyDescent="0.2">
      <c r="E1559" s="26"/>
    </row>
    <row r="1560" spans="5:5" x14ac:dyDescent="0.2">
      <c r="E1560" s="26"/>
    </row>
    <row r="1561" spans="5:5" x14ac:dyDescent="0.2">
      <c r="E1561" s="26"/>
    </row>
    <row r="1562" spans="5:5" x14ac:dyDescent="0.2">
      <c r="E1562" s="26"/>
    </row>
    <row r="1563" spans="5:5" x14ac:dyDescent="0.2">
      <c r="E1563" s="26"/>
    </row>
    <row r="1564" spans="5:5" x14ac:dyDescent="0.2">
      <c r="E1564" s="26"/>
    </row>
    <row r="1565" spans="5:5" x14ac:dyDescent="0.2">
      <c r="E1565" s="26"/>
    </row>
    <row r="1566" spans="5:5" x14ac:dyDescent="0.2">
      <c r="E1566" s="26"/>
    </row>
    <row r="1567" spans="5:5" x14ac:dyDescent="0.2">
      <c r="E1567" s="26"/>
    </row>
    <row r="1568" spans="5:5" x14ac:dyDescent="0.2">
      <c r="E1568" s="26"/>
    </row>
    <row r="1569" spans="5:5" x14ac:dyDescent="0.2">
      <c r="E1569" s="26"/>
    </row>
    <row r="1570" spans="5:5" x14ac:dyDescent="0.2">
      <c r="E1570" s="26"/>
    </row>
    <row r="1571" spans="5:5" x14ac:dyDescent="0.2">
      <c r="E1571" s="26"/>
    </row>
    <row r="1572" spans="5:5" x14ac:dyDescent="0.2">
      <c r="E1572" s="26"/>
    </row>
    <row r="1573" spans="5:5" x14ac:dyDescent="0.2">
      <c r="E1573" s="26"/>
    </row>
    <row r="1574" spans="5:5" x14ac:dyDescent="0.2">
      <c r="E1574" s="26"/>
    </row>
    <row r="1575" spans="5:5" x14ac:dyDescent="0.2">
      <c r="E1575" s="26"/>
    </row>
    <row r="1576" spans="5:5" x14ac:dyDescent="0.2">
      <c r="E1576" s="26"/>
    </row>
    <row r="1577" spans="5:5" x14ac:dyDescent="0.2">
      <c r="E1577" s="26"/>
    </row>
    <row r="1578" spans="5:5" x14ac:dyDescent="0.2">
      <c r="E1578" s="26"/>
    </row>
    <row r="1579" spans="5:5" x14ac:dyDescent="0.2">
      <c r="E1579" s="26"/>
    </row>
    <row r="1580" spans="5:5" x14ac:dyDescent="0.2">
      <c r="E1580" s="26"/>
    </row>
    <row r="1581" spans="5:5" x14ac:dyDescent="0.2">
      <c r="E1581" s="26"/>
    </row>
    <row r="1582" spans="5:5" x14ac:dyDescent="0.2">
      <c r="E1582" s="26"/>
    </row>
    <row r="1583" spans="5:5" x14ac:dyDescent="0.2">
      <c r="E1583" s="26"/>
    </row>
    <row r="1584" spans="5:5" x14ac:dyDescent="0.2">
      <c r="E1584" s="26"/>
    </row>
    <row r="1585" spans="5:5" x14ac:dyDescent="0.2">
      <c r="E1585" s="26"/>
    </row>
    <row r="1586" spans="5:5" x14ac:dyDescent="0.2">
      <c r="E1586" s="26"/>
    </row>
    <row r="1587" spans="5:5" x14ac:dyDescent="0.2">
      <c r="E1587" s="26"/>
    </row>
    <row r="1588" spans="5:5" x14ac:dyDescent="0.2">
      <c r="E1588" s="26"/>
    </row>
    <row r="1589" spans="5:5" x14ac:dyDescent="0.2">
      <c r="E1589" s="26"/>
    </row>
    <row r="1590" spans="5:5" x14ac:dyDescent="0.2">
      <c r="E1590" s="26"/>
    </row>
    <row r="1591" spans="5:5" x14ac:dyDescent="0.2">
      <c r="E1591" s="26"/>
    </row>
    <row r="1592" spans="5:5" x14ac:dyDescent="0.2">
      <c r="E1592" s="26"/>
    </row>
    <row r="1593" spans="5:5" x14ac:dyDescent="0.2">
      <c r="E1593" s="26"/>
    </row>
    <row r="1594" spans="5:5" x14ac:dyDescent="0.2">
      <c r="E1594" s="26"/>
    </row>
    <row r="1595" spans="5:5" x14ac:dyDescent="0.2">
      <c r="E1595" s="26"/>
    </row>
    <row r="1596" spans="5:5" x14ac:dyDescent="0.2">
      <c r="E1596" s="26"/>
    </row>
    <row r="1597" spans="5:5" x14ac:dyDescent="0.2">
      <c r="E1597" s="26"/>
    </row>
    <row r="1598" spans="5:5" x14ac:dyDescent="0.2">
      <c r="E1598" s="26"/>
    </row>
    <row r="1599" spans="5:5" x14ac:dyDescent="0.2">
      <c r="E1599" s="26"/>
    </row>
    <row r="1600" spans="5:5" x14ac:dyDescent="0.2">
      <c r="E1600" s="26"/>
    </row>
    <row r="1601" spans="5:5" x14ac:dyDescent="0.2">
      <c r="E1601" s="26"/>
    </row>
    <row r="1602" spans="5:5" x14ac:dyDescent="0.2">
      <c r="E1602" s="26"/>
    </row>
    <row r="1603" spans="5:5" x14ac:dyDescent="0.2">
      <c r="E1603" s="26"/>
    </row>
    <row r="1604" spans="5:5" x14ac:dyDescent="0.2">
      <c r="E1604" s="26"/>
    </row>
    <row r="1605" spans="5:5" x14ac:dyDescent="0.2">
      <c r="E1605" s="26"/>
    </row>
    <row r="1606" spans="5:5" x14ac:dyDescent="0.2">
      <c r="E1606" s="26"/>
    </row>
    <row r="1607" spans="5:5" x14ac:dyDescent="0.2">
      <c r="E1607" s="26"/>
    </row>
    <row r="1608" spans="5:5" x14ac:dyDescent="0.2">
      <c r="E1608" s="26"/>
    </row>
    <row r="1609" spans="5:5" x14ac:dyDescent="0.2">
      <c r="E1609" s="26"/>
    </row>
    <row r="1610" spans="5:5" x14ac:dyDescent="0.2">
      <c r="E1610" s="26"/>
    </row>
    <row r="1611" spans="5:5" x14ac:dyDescent="0.2">
      <c r="E1611" s="26"/>
    </row>
    <row r="1612" spans="5:5" x14ac:dyDescent="0.2">
      <c r="E1612" s="26"/>
    </row>
    <row r="1613" spans="5:5" x14ac:dyDescent="0.2">
      <c r="E1613" s="26"/>
    </row>
    <row r="1614" spans="5:5" x14ac:dyDescent="0.2">
      <c r="E1614" s="26"/>
    </row>
    <row r="1615" spans="5:5" x14ac:dyDescent="0.2">
      <c r="E1615" s="26"/>
    </row>
    <row r="1616" spans="5:5" x14ac:dyDescent="0.2">
      <c r="E1616" s="26"/>
    </row>
    <row r="1617" spans="5:5" x14ac:dyDescent="0.2">
      <c r="E1617" s="26"/>
    </row>
    <row r="1618" spans="5:5" x14ac:dyDescent="0.2">
      <c r="E1618" s="26"/>
    </row>
    <row r="1619" spans="5:5" x14ac:dyDescent="0.2">
      <c r="E1619" s="26"/>
    </row>
    <row r="1620" spans="5:5" x14ac:dyDescent="0.2">
      <c r="E1620" s="26"/>
    </row>
    <row r="1621" spans="5:5" x14ac:dyDescent="0.2">
      <c r="E1621" s="26"/>
    </row>
    <row r="1622" spans="5:5" x14ac:dyDescent="0.2">
      <c r="E1622" s="26"/>
    </row>
    <row r="1623" spans="5:5" x14ac:dyDescent="0.2">
      <c r="E1623" s="26"/>
    </row>
    <row r="1624" spans="5:5" x14ac:dyDescent="0.2">
      <c r="E1624" s="26"/>
    </row>
    <row r="1625" spans="5:5" x14ac:dyDescent="0.2">
      <c r="E1625" s="26"/>
    </row>
    <row r="1626" spans="5:5" x14ac:dyDescent="0.2">
      <c r="E1626" s="26"/>
    </row>
    <row r="1627" spans="5:5" x14ac:dyDescent="0.2">
      <c r="E1627" s="26"/>
    </row>
    <row r="1628" spans="5:5" x14ac:dyDescent="0.2">
      <c r="E1628" s="26"/>
    </row>
    <row r="1629" spans="5:5" x14ac:dyDescent="0.2">
      <c r="E1629" s="26"/>
    </row>
    <row r="1630" spans="5:5" x14ac:dyDescent="0.2">
      <c r="E1630" s="26"/>
    </row>
    <row r="1631" spans="5:5" x14ac:dyDescent="0.2">
      <c r="E1631" s="26"/>
    </row>
    <row r="1632" spans="5:5" x14ac:dyDescent="0.2">
      <c r="E1632" s="26"/>
    </row>
    <row r="1633" spans="5:5" x14ac:dyDescent="0.2">
      <c r="E1633" s="26"/>
    </row>
    <row r="1634" spans="5:5" x14ac:dyDescent="0.2">
      <c r="E1634" s="26"/>
    </row>
    <row r="1635" spans="5:5" x14ac:dyDescent="0.2">
      <c r="E1635" s="26"/>
    </row>
    <row r="1636" spans="5:5" x14ac:dyDescent="0.2">
      <c r="E1636" s="26"/>
    </row>
    <row r="1637" spans="5:5" x14ac:dyDescent="0.2">
      <c r="E1637" s="26"/>
    </row>
    <row r="1638" spans="5:5" x14ac:dyDescent="0.2">
      <c r="E1638" s="26"/>
    </row>
    <row r="1639" spans="5:5" x14ac:dyDescent="0.2">
      <c r="E1639" s="26"/>
    </row>
    <row r="1640" spans="5:5" x14ac:dyDescent="0.2">
      <c r="E1640" s="26"/>
    </row>
    <row r="1641" spans="5:5" x14ac:dyDescent="0.2">
      <c r="E1641" s="26"/>
    </row>
    <row r="1642" spans="5:5" x14ac:dyDescent="0.2">
      <c r="E1642" s="26"/>
    </row>
    <row r="1643" spans="5:5" x14ac:dyDescent="0.2">
      <c r="E1643" s="26"/>
    </row>
    <row r="1644" spans="5:5" x14ac:dyDescent="0.2">
      <c r="E1644" s="26"/>
    </row>
    <row r="1645" spans="5:5" x14ac:dyDescent="0.2">
      <c r="E1645" s="26"/>
    </row>
    <row r="1646" spans="5:5" x14ac:dyDescent="0.2">
      <c r="E1646" s="26"/>
    </row>
    <row r="1647" spans="5:5" x14ac:dyDescent="0.2">
      <c r="E1647" s="26"/>
    </row>
    <row r="1648" spans="5:5" x14ac:dyDescent="0.2">
      <c r="E1648" s="26"/>
    </row>
    <row r="1649" spans="5:5" x14ac:dyDescent="0.2">
      <c r="E1649" s="26"/>
    </row>
    <row r="1650" spans="5:5" x14ac:dyDescent="0.2">
      <c r="E1650" s="26"/>
    </row>
    <row r="1651" spans="5:5" x14ac:dyDescent="0.2">
      <c r="E1651" s="26"/>
    </row>
    <row r="1652" spans="5:5" x14ac:dyDescent="0.2">
      <c r="E1652" s="26"/>
    </row>
    <row r="1653" spans="5:5" x14ac:dyDescent="0.2">
      <c r="E1653" s="26"/>
    </row>
    <row r="1654" spans="5:5" x14ac:dyDescent="0.2">
      <c r="E1654" s="26"/>
    </row>
    <row r="1655" spans="5:5" x14ac:dyDescent="0.2">
      <c r="E1655" s="26"/>
    </row>
    <row r="1656" spans="5:5" x14ac:dyDescent="0.2">
      <c r="E1656" s="26"/>
    </row>
    <row r="1657" spans="5:5" x14ac:dyDescent="0.2">
      <c r="E1657" s="26"/>
    </row>
    <row r="1658" spans="5:5" x14ac:dyDescent="0.2">
      <c r="E1658" s="26"/>
    </row>
    <row r="1659" spans="5:5" x14ac:dyDescent="0.2">
      <c r="E1659" s="26"/>
    </row>
    <row r="1660" spans="5:5" x14ac:dyDescent="0.2">
      <c r="E1660" s="26"/>
    </row>
    <row r="1661" spans="5:5" x14ac:dyDescent="0.2">
      <c r="E1661" s="26"/>
    </row>
    <row r="1662" spans="5:5" x14ac:dyDescent="0.2">
      <c r="E1662" s="26"/>
    </row>
    <row r="1663" spans="5:5" x14ac:dyDescent="0.2">
      <c r="E1663" s="26"/>
    </row>
    <row r="1664" spans="5:5" x14ac:dyDescent="0.2">
      <c r="E1664" s="26"/>
    </row>
    <row r="1665" spans="5:5" x14ac:dyDescent="0.2">
      <c r="E1665" s="26"/>
    </row>
    <row r="1666" spans="5:5" x14ac:dyDescent="0.2">
      <c r="E1666" s="26"/>
    </row>
    <row r="1667" spans="5:5" x14ac:dyDescent="0.2">
      <c r="E1667" s="26"/>
    </row>
    <row r="1668" spans="5:5" x14ac:dyDescent="0.2">
      <c r="E1668" s="26"/>
    </row>
    <row r="1669" spans="5:5" x14ac:dyDescent="0.2">
      <c r="E1669" s="26"/>
    </row>
    <row r="1670" spans="5:5" x14ac:dyDescent="0.2">
      <c r="E1670" s="26"/>
    </row>
    <row r="1671" spans="5:5" x14ac:dyDescent="0.2">
      <c r="E1671" s="26"/>
    </row>
    <row r="1672" spans="5:5" x14ac:dyDescent="0.2">
      <c r="E1672" s="26"/>
    </row>
    <row r="1673" spans="5:5" x14ac:dyDescent="0.2">
      <c r="E1673" s="26"/>
    </row>
    <row r="1674" spans="5:5" x14ac:dyDescent="0.2">
      <c r="E1674" s="26"/>
    </row>
    <row r="1675" spans="5:5" x14ac:dyDescent="0.2">
      <c r="E1675" s="26"/>
    </row>
    <row r="1676" spans="5:5" x14ac:dyDescent="0.2">
      <c r="E1676" s="26"/>
    </row>
    <row r="1677" spans="5:5" x14ac:dyDescent="0.2">
      <c r="E1677" s="26"/>
    </row>
    <row r="1678" spans="5:5" x14ac:dyDescent="0.2">
      <c r="E1678" s="26"/>
    </row>
    <row r="1679" spans="5:5" x14ac:dyDescent="0.2">
      <c r="E1679" s="26"/>
    </row>
    <row r="1680" spans="5:5" x14ac:dyDescent="0.2">
      <c r="E1680" s="26"/>
    </row>
    <row r="1681" spans="5:5" x14ac:dyDescent="0.2">
      <c r="E1681" s="26"/>
    </row>
    <row r="1682" spans="5:5" x14ac:dyDescent="0.2">
      <c r="E1682" s="26"/>
    </row>
    <row r="1683" spans="5:5" x14ac:dyDescent="0.2">
      <c r="E1683" s="26"/>
    </row>
    <row r="1684" spans="5:5" x14ac:dyDescent="0.2">
      <c r="E1684" s="26"/>
    </row>
    <row r="1685" spans="5:5" x14ac:dyDescent="0.2">
      <c r="E1685" s="26"/>
    </row>
    <row r="1686" spans="5:5" x14ac:dyDescent="0.2">
      <c r="E1686" s="26"/>
    </row>
    <row r="1687" spans="5:5" x14ac:dyDescent="0.2">
      <c r="E1687" s="26"/>
    </row>
    <row r="1688" spans="5:5" x14ac:dyDescent="0.2">
      <c r="E1688" s="26"/>
    </row>
    <row r="1689" spans="5:5" x14ac:dyDescent="0.2">
      <c r="E1689" s="26"/>
    </row>
    <row r="1690" spans="5:5" x14ac:dyDescent="0.2">
      <c r="E1690" s="26"/>
    </row>
    <row r="1691" spans="5:5" x14ac:dyDescent="0.2">
      <c r="E1691" s="26"/>
    </row>
    <row r="1692" spans="5:5" x14ac:dyDescent="0.2">
      <c r="E1692" s="26"/>
    </row>
    <row r="1693" spans="5:5" x14ac:dyDescent="0.2">
      <c r="E1693" s="26"/>
    </row>
    <row r="1694" spans="5:5" x14ac:dyDescent="0.2">
      <c r="E1694" s="26"/>
    </row>
    <row r="1695" spans="5:5" x14ac:dyDescent="0.2">
      <c r="E1695" s="26"/>
    </row>
    <row r="1696" spans="5:5" x14ac:dyDescent="0.2">
      <c r="E1696" s="26"/>
    </row>
    <row r="1697" spans="5:5" x14ac:dyDescent="0.2">
      <c r="E1697" s="26"/>
    </row>
    <row r="1698" spans="5:5" x14ac:dyDescent="0.2">
      <c r="E1698" s="26"/>
    </row>
    <row r="1699" spans="5:5" x14ac:dyDescent="0.2">
      <c r="E1699" s="26"/>
    </row>
    <row r="1700" spans="5:5" x14ac:dyDescent="0.2">
      <c r="E1700" s="26"/>
    </row>
    <row r="1701" spans="5:5" x14ac:dyDescent="0.2">
      <c r="E1701" s="26"/>
    </row>
    <row r="1702" spans="5:5" x14ac:dyDescent="0.2">
      <c r="E1702" s="26"/>
    </row>
    <row r="1703" spans="5:5" x14ac:dyDescent="0.2">
      <c r="E1703" s="26"/>
    </row>
    <row r="1704" spans="5:5" x14ac:dyDescent="0.2">
      <c r="E1704" s="26"/>
    </row>
    <row r="1705" spans="5:5" x14ac:dyDescent="0.2">
      <c r="E1705" s="26"/>
    </row>
    <row r="1706" spans="5:5" x14ac:dyDescent="0.2">
      <c r="E1706" s="26"/>
    </row>
    <row r="1707" spans="5:5" x14ac:dyDescent="0.2">
      <c r="E1707" s="26"/>
    </row>
    <row r="1708" spans="5:5" x14ac:dyDescent="0.2">
      <c r="E1708" s="26"/>
    </row>
    <row r="1709" spans="5:5" x14ac:dyDescent="0.2">
      <c r="E1709" s="26"/>
    </row>
    <row r="1710" spans="5:5" x14ac:dyDescent="0.2">
      <c r="E1710" s="26"/>
    </row>
    <row r="1711" spans="5:5" x14ac:dyDescent="0.2">
      <c r="E1711" s="26"/>
    </row>
    <row r="1712" spans="5:5" x14ac:dyDescent="0.2">
      <c r="E1712" s="26"/>
    </row>
    <row r="1713" spans="5:5" x14ac:dyDescent="0.2">
      <c r="E1713" s="26"/>
    </row>
    <row r="1714" spans="5:5" x14ac:dyDescent="0.2">
      <c r="E1714" s="26"/>
    </row>
    <row r="1715" spans="5:5" x14ac:dyDescent="0.2">
      <c r="E1715" s="26"/>
    </row>
    <row r="1716" spans="5:5" x14ac:dyDescent="0.2">
      <c r="E1716" s="26"/>
    </row>
    <row r="1717" spans="5:5" x14ac:dyDescent="0.2">
      <c r="E1717" s="26"/>
    </row>
    <row r="1718" spans="5:5" x14ac:dyDescent="0.2">
      <c r="E1718" s="26"/>
    </row>
    <row r="1719" spans="5:5" x14ac:dyDescent="0.2">
      <c r="E1719" s="26"/>
    </row>
    <row r="1720" spans="5:5" x14ac:dyDescent="0.2">
      <c r="E1720" s="26"/>
    </row>
    <row r="1721" spans="5:5" x14ac:dyDescent="0.2">
      <c r="E1721" s="26"/>
    </row>
    <row r="1722" spans="5:5" x14ac:dyDescent="0.2">
      <c r="E1722" s="26"/>
    </row>
    <row r="1723" spans="5:5" x14ac:dyDescent="0.2">
      <c r="E1723" s="26"/>
    </row>
    <row r="1724" spans="5:5" x14ac:dyDescent="0.2">
      <c r="E1724" s="26"/>
    </row>
    <row r="1725" spans="5:5" x14ac:dyDescent="0.2">
      <c r="E1725" s="26"/>
    </row>
    <row r="1726" spans="5:5" x14ac:dyDescent="0.2">
      <c r="E1726" s="26"/>
    </row>
    <row r="1727" spans="5:5" x14ac:dyDescent="0.2">
      <c r="E1727" s="26"/>
    </row>
    <row r="1728" spans="5:5" x14ac:dyDescent="0.2">
      <c r="E1728" s="26"/>
    </row>
    <row r="1729" spans="5:5" x14ac:dyDescent="0.2">
      <c r="E1729" s="26"/>
    </row>
    <row r="1730" spans="5:5" x14ac:dyDescent="0.2">
      <c r="E1730" s="26"/>
    </row>
    <row r="1731" spans="5:5" x14ac:dyDescent="0.2">
      <c r="E1731" s="26"/>
    </row>
    <row r="1732" spans="5:5" x14ac:dyDescent="0.2">
      <c r="E1732" s="26"/>
    </row>
    <row r="1733" spans="5:5" x14ac:dyDescent="0.2">
      <c r="E1733" s="26"/>
    </row>
    <row r="1734" spans="5:5" x14ac:dyDescent="0.2">
      <c r="E1734" s="26"/>
    </row>
    <row r="1735" spans="5:5" x14ac:dyDescent="0.2">
      <c r="E1735" s="26"/>
    </row>
    <row r="1736" spans="5:5" x14ac:dyDescent="0.2">
      <c r="E1736" s="26"/>
    </row>
    <row r="1737" spans="5:5" x14ac:dyDescent="0.2">
      <c r="E1737" s="26"/>
    </row>
    <row r="1738" spans="5:5" x14ac:dyDescent="0.2">
      <c r="E1738" s="26"/>
    </row>
    <row r="1739" spans="5:5" x14ac:dyDescent="0.2">
      <c r="E1739" s="26"/>
    </row>
    <row r="1740" spans="5:5" x14ac:dyDescent="0.2">
      <c r="E1740" s="26"/>
    </row>
    <row r="1741" spans="5:5" x14ac:dyDescent="0.2">
      <c r="E1741" s="26"/>
    </row>
    <row r="1742" spans="5:5" x14ac:dyDescent="0.2">
      <c r="E1742" s="26"/>
    </row>
    <row r="1743" spans="5:5" x14ac:dyDescent="0.2">
      <c r="E1743" s="26"/>
    </row>
    <row r="1744" spans="5:5" x14ac:dyDescent="0.2">
      <c r="E1744" s="26"/>
    </row>
    <row r="1745" spans="5:5" x14ac:dyDescent="0.2">
      <c r="E1745" s="26"/>
    </row>
    <row r="1746" spans="5:5" x14ac:dyDescent="0.2">
      <c r="E1746" s="26"/>
    </row>
    <row r="1747" spans="5:5" x14ac:dyDescent="0.2">
      <c r="E1747" s="26"/>
    </row>
    <row r="1748" spans="5:5" x14ac:dyDescent="0.2">
      <c r="E1748" s="26"/>
    </row>
    <row r="1749" spans="5:5" x14ac:dyDescent="0.2">
      <c r="E1749" s="26"/>
    </row>
    <row r="1750" spans="5:5" x14ac:dyDescent="0.2">
      <c r="E1750" s="26"/>
    </row>
    <row r="1751" spans="5:5" x14ac:dyDescent="0.2">
      <c r="E1751" s="26"/>
    </row>
    <row r="1752" spans="5:5" x14ac:dyDescent="0.2">
      <c r="E1752" s="26"/>
    </row>
    <row r="1753" spans="5:5" x14ac:dyDescent="0.2">
      <c r="E1753" s="26"/>
    </row>
    <row r="1754" spans="5:5" x14ac:dyDescent="0.2">
      <c r="E1754" s="26"/>
    </row>
    <row r="1755" spans="5:5" x14ac:dyDescent="0.2">
      <c r="E1755" s="26"/>
    </row>
    <row r="1756" spans="5:5" x14ac:dyDescent="0.2">
      <c r="E1756" s="26"/>
    </row>
    <row r="1757" spans="5:5" x14ac:dyDescent="0.2">
      <c r="E1757" s="26"/>
    </row>
    <row r="1758" spans="5:5" x14ac:dyDescent="0.2">
      <c r="E1758" s="26"/>
    </row>
    <row r="1759" spans="5:5" x14ac:dyDescent="0.2">
      <c r="E1759" s="26"/>
    </row>
    <row r="1760" spans="5:5" x14ac:dyDescent="0.2">
      <c r="E1760" s="26"/>
    </row>
    <row r="1761" spans="5:5" x14ac:dyDescent="0.2">
      <c r="E1761" s="26"/>
    </row>
    <row r="1762" spans="5:5" x14ac:dyDescent="0.2">
      <c r="E1762" s="26"/>
    </row>
    <row r="1763" spans="5:5" x14ac:dyDescent="0.2">
      <c r="E1763" s="26"/>
    </row>
    <row r="1764" spans="5:5" x14ac:dyDescent="0.2">
      <c r="E1764" s="26"/>
    </row>
    <row r="1765" spans="5:5" x14ac:dyDescent="0.2">
      <c r="E1765" s="26"/>
    </row>
    <row r="1766" spans="5:5" x14ac:dyDescent="0.2">
      <c r="E1766" s="26"/>
    </row>
    <row r="1767" spans="5:5" x14ac:dyDescent="0.2">
      <c r="E1767" s="26"/>
    </row>
    <row r="1768" spans="5:5" x14ac:dyDescent="0.2">
      <c r="E1768" s="26"/>
    </row>
    <row r="1769" spans="5:5" x14ac:dyDescent="0.2">
      <c r="E1769" s="26"/>
    </row>
    <row r="1770" spans="5:5" x14ac:dyDescent="0.2">
      <c r="E1770" s="26"/>
    </row>
    <row r="1771" spans="5:5" x14ac:dyDescent="0.2">
      <c r="E1771" s="26"/>
    </row>
    <row r="1772" spans="5:5" x14ac:dyDescent="0.2">
      <c r="E1772" s="26"/>
    </row>
    <row r="1773" spans="5:5" x14ac:dyDescent="0.2">
      <c r="E1773" s="26"/>
    </row>
    <row r="1774" spans="5:5" x14ac:dyDescent="0.2">
      <c r="E1774" s="26"/>
    </row>
    <row r="1775" spans="5:5" x14ac:dyDescent="0.2">
      <c r="E1775" s="26"/>
    </row>
    <row r="1776" spans="5:5" x14ac:dyDescent="0.2">
      <c r="E1776" s="26"/>
    </row>
    <row r="1777" spans="5:5" x14ac:dyDescent="0.2">
      <c r="E1777" s="26"/>
    </row>
    <row r="1778" spans="5:5" x14ac:dyDescent="0.2">
      <c r="E1778" s="26"/>
    </row>
    <row r="1779" spans="5:5" x14ac:dyDescent="0.2">
      <c r="E1779" s="26"/>
    </row>
    <row r="1780" spans="5:5" x14ac:dyDescent="0.2">
      <c r="E1780" s="26"/>
    </row>
    <row r="1781" spans="5:5" x14ac:dyDescent="0.2">
      <c r="E1781" s="26"/>
    </row>
    <row r="1782" spans="5:5" x14ac:dyDescent="0.2">
      <c r="E1782" s="26"/>
    </row>
    <row r="1783" spans="5:5" x14ac:dyDescent="0.2">
      <c r="E1783" s="26"/>
    </row>
    <row r="1784" spans="5:5" x14ac:dyDescent="0.2">
      <c r="E1784" s="26"/>
    </row>
    <row r="1785" spans="5:5" x14ac:dyDescent="0.2">
      <c r="E1785" s="26"/>
    </row>
    <row r="1786" spans="5:5" x14ac:dyDescent="0.2">
      <c r="E1786" s="26"/>
    </row>
    <row r="1787" spans="5:5" x14ac:dyDescent="0.2">
      <c r="E1787" s="26"/>
    </row>
    <row r="1788" spans="5:5" x14ac:dyDescent="0.2">
      <c r="E1788" s="26"/>
    </row>
    <row r="1789" spans="5:5" x14ac:dyDescent="0.2">
      <c r="E1789" s="26"/>
    </row>
    <row r="1790" spans="5:5" x14ac:dyDescent="0.2">
      <c r="E1790" s="26"/>
    </row>
    <row r="1791" spans="5:5" x14ac:dyDescent="0.2">
      <c r="E1791" s="26"/>
    </row>
    <row r="1792" spans="5:5" x14ac:dyDescent="0.2">
      <c r="E1792" s="26"/>
    </row>
    <row r="1793" spans="5:5" x14ac:dyDescent="0.2">
      <c r="E1793" s="26"/>
    </row>
    <row r="1794" spans="5:5" x14ac:dyDescent="0.2">
      <c r="E1794" s="26"/>
    </row>
    <row r="1795" spans="5:5" x14ac:dyDescent="0.2">
      <c r="E1795" s="26"/>
    </row>
    <row r="1796" spans="5:5" x14ac:dyDescent="0.2">
      <c r="E1796" s="26"/>
    </row>
    <row r="1797" spans="5:5" x14ac:dyDescent="0.2">
      <c r="E1797" s="26"/>
    </row>
    <row r="1798" spans="5:5" x14ac:dyDescent="0.2">
      <c r="E1798" s="26"/>
    </row>
    <row r="1799" spans="5:5" x14ac:dyDescent="0.2">
      <c r="E1799" s="26"/>
    </row>
    <row r="1800" spans="5:5" x14ac:dyDescent="0.2">
      <c r="E1800" s="26"/>
    </row>
    <row r="1801" spans="5:5" x14ac:dyDescent="0.2">
      <c r="E1801" s="26"/>
    </row>
    <row r="1802" spans="5:5" x14ac:dyDescent="0.2">
      <c r="E1802" s="26"/>
    </row>
    <row r="1803" spans="5:5" x14ac:dyDescent="0.2">
      <c r="E1803" s="26"/>
    </row>
    <row r="1804" spans="5:5" x14ac:dyDescent="0.2">
      <c r="E1804" s="26"/>
    </row>
    <row r="1805" spans="5:5" x14ac:dyDescent="0.2">
      <c r="E1805" s="26"/>
    </row>
    <row r="1806" spans="5:5" x14ac:dyDescent="0.2">
      <c r="E1806" s="26"/>
    </row>
    <row r="1807" spans="5:5" x14ac:dyDescent="0.2">
      <c r="E1807" s="26"/>
    </row>
    <row r="1808" spans="5:5" x14ac:dyDescent="0.2">
      <c r="E1808" s="26"/>
    </row>
    <row r="1809" spans="5:5" x14ac:dyDescent="0.2">
      <c r="E1809" s="26"/>
    </row>
    <row r="1810" spans="5:5" x14ac:dyDescent="0.2">
      <c r="E1810" s="26"/>
    </row>
    <row r="1811" spans="5:5" x14ac:dyDescent="0.2">
      <c r="E1811" s="26"/>
    </row>
    <row r="1812" spans="5:5" x14ac:dyDescent="0.2">
      <c r="E1812" s="26"/>
    </row>
    <row r="1813" spans="5:5" x14ac:dyDescent="0.2">
      <c r="E1813" s="26"/>
    </row>
    <row r="1814" spans="5:5" x14ac:dyDescent="0.2">
      <c r="E1814" s="26"/>
    </row>
    <row r="1815" spans="5:5" x14ac:dyDescent="0.2">
      <c r="E1815" s="26"/>
    </row>
    <row r="1816" spans="5:5" x14ac:dyDescent="0.2">
      <c r="E1816" s="26"/>
    </row>
    <row r="1817" spans="5:5" x14ac:dyDescent="0.2">
      <c r="E1817" s="26"/>
    </row>
    <row r="1818" spans="5:5" x14ac:dyDescent="0.2">
      <c r="E1818" s="26"/>
    </row>
    <row r="1819" spans="5:5" x14ac:dyDescent="0.2">
      <c r="E1819" s="26"/>
    </row>
    <row r="1820" spans="5:5" x14ac:dyDescent="0.2">
      <c r="E1820" s="26"/>
    </row>
    <row r="1821" spans="5:5" x14ac:dyDescent="0.2">
      <c r="E1821" s="26"/>
    </row>
    <row r="1822" spans="5:5" x14ac:dyDescent="0.2">
      <c r="E1822" s="26"/>
    </row>
    <row r="1823" spans="5:5" x14ac:dyDescent="0.2">
      <c r="E1823" s="26"/>
    </row>
    <row r="1824" spans="5:5" x14ac:dyDescent="0.2">
      <c r="E1824" s="26"/>
    </row>
    <row r="1825" spans="5:5" x14ac:dyDescent="0.2">
      <c r="E1825" s="26"/>
    </row>
    <row r="1826" spans="5:5" x14ac:dyDescent="0.2">
      <c r="E1826" s="26"/>
    </row>
    <row r="1827" spans="5:5" x14ac:dyDescent="0.2">
      <c r="E1827" s="26"/>
    </row>
    <row r="1828" spans="5:5" x14ac:dyDescent="0.2">
      <c r="E1828" s="26"/>
    </row>
    <row r="1829" spans="5:5" x14ac:dyDescent="0.2">
      <c r="E1829" s="26"/>
    </row>
    <row r="1830" spans="5:5" x14ac:dyDescent="0.2">
      <c r="E1830" s="26"/>
    </row>
    <row r="1831" spans="5:5" x14ac:dyDescent="0.2">
      <c r="E1831" s="26"/>
    </row>
    <row r="1832" spans="5:5" x14ac:dyDescent="0.2">
      <c r="E1832" s="26"/>
    </row>
    <row r="1833" spans="5:5" x14ac:dyDescent="0.2">
      <c r="E1833" s="26"/>
    </row>
    <row r="1834" spans="5:5" x14ac:dyDescent="0.2">
      <c r="E1834" s="26"/>
    </row>
    <row r="1835" spans="5:5" x14ac:dyDescent="0.2">
      <c r="E1835" s="26"/>
    </row>
    <row r="1836" spans="5:5" x14ac:dyDescent="0.2">
      <c r="E1836" s="26"/>
    </row>
    <row r="1837" spans="5:5" x14ac:dyDescent="0.2">
      <c r="E1837" s="26"/>
    </row>
    <row r="1838" spans="5:5" x14ac:dyDescent="0.2">
      <c r="E1838" s="26"/>
    </row>
    <row r="1839" spans="5:5" x14ac:dyDescent="0.2">
      <c r="E1839" s="26"/>
    </row>
    <row r="1840" spans="5:5" x14ac:dyDescent="0.2">
      <c r="E1840" s="26"/>
    </row>
    <row r="1841" spans="5:5" x14ac:dyDescent="0.2">
      <c r="E1841" s="26"/>
    </row>
    <row r="1842" spans="5:5" x14ac:dyDescent="0.2">
      <c r="E1842" s="26"/>
    </row>
    <row r="1843" spans="5:5" x14ac:dyDescent="0.2">
      <c r="E1843" s="26"/>
    </row>
    <row r="1844" spans="5:5" x14ac:dyDescent="0.2">
      <c r="E1844" s="26"/>
    </row>
    <row r="1845" spans="5:5" x14ac:dyDescent="0.2">
      <c r="E1845" s="26"/>
    </row>
    <row r="1846" spans="5:5" x14ac:dyDescent="0.2">
      <c r="E1846" s="26"/>
    </row>
    <row r="1847" spans="5:5" x14ac:dyDescent="0.2">
      <c r="E1847" s="26"/>
    </row>
    <row r="1848" spans="5:5" x14ac:dyDescent="0.2">
      <c r="E1848" s="26"/>
    </row>
    <row r="1849" spans="5:5" x14ac:dyDescent="0.2">
      <c r="E1849" s="26"/>
    </row>
    <row r="1850" spans="5:5" x14ac:dyDescent="0.2">
      <c r="E1850" s="26"/>
    </row>
    <row r="1851" spans="5:5" x14ac:dyDescent="0.2">
      <c r="E1851" s="26"/>
    </row>
    <row r="1852" spans="5:5" x14ac:dyDescent="0.2">
      <c r="E1852" s="26"/>
    </row>
    <row r="1853" spans="5:5" x14ac:dyDescent="0.2">
      <c r="E1853" s="26"/>
    </row>
    <row r="1854" spans="5:5" x14ac:dyDescent="0.2">
      <c r="E1854" s="26"/>
    </row>
    <row r="1855" spans="5:5" x14ac:dyDescent="0.2">
      <c r="E1855" s="26"/>
    </row>
    <row r="1856" spans="5:5" x14ac:dyDescent="0.2">
      <c r="E1856" s="26"/>
    </row>
    <row r="1857" spans="5:5" x14ac:dyDescent="0.2">
      <c r="E1857" s="26"/>
    </row>
    <row r="1858" spans="5:5" x14ac:dyDescent="0.2">
      <c r="E1858" s="26"/>
    </row>
    <row r="1859" spans="5:5" x14ac:dyDescent="0.2">
      <c r="E1859" s="26"/>
    </row>
    <row r="1860" spans="5:5" x14ac:dyDescent="0.2">
      <c r="E1860" s="26"/>
    </row>
    <row r="1861" spans="5:5" x14ac:dyDescent="0.2">
      <c r="E1861" s="26"/>
    </row>
    <row r="1862" spans="5:5" x14ac:dyDescent="0.2">
      <c r="E1862" s="26"/>
    </row>
    <row r="1863" spans="5:5" x14ac:dyDescent="0.2">
      <c r="E1863" s="26"/>
    </row>
    <row r="1864" spans="5:5" x14ac:dyDescent="0.2">
      <c r="E1864" s="26"/>
    </row>
    <row r="1865" spans="5:5" x14ac:dyDescent="0.2">
      <c r="E1865" s="26"/>
    </row>
    <row r="1866" spans="5:5" x14ac:dyDescent="0.2">
      <c r="E1866" s="26"/>
    </row>
    <row r="1867" spans="5:5" x14ac:dyDescent="0.2">
      <c r="E1867" s="26"/>
    </row>
    <row r="1868" spans="5:5" x14ac:dyDescent="0.2">
      <c r="E1868" s="26"/>
    </row>
    <row r="1869" spans="5:5" x14ac:dyDescent="0.2">
      <c r="E1869" s="26"/>
    </row>
    <row r="1870" spans="5:5" x14ac:dyDescent="0.2">
      <c r="E1870" s="26"/>
    </row>
    <row r="1871" spans="5:5" x14ac:dyDescent="0.2">
      <c r="E1871" s="26"/>
    </row>
    <row r="1872" spans="5:5" x14ac:dyDescent="0.2">
      <c r="E1872" s="26"/>
    </row>
    <row r="1873" spans="5:5" x14ac:dyDescent="0.2">
      <c r="E1873" s="26"/>
    </row>
    <row r="1874" spans="5:5" x14ac:dyDescent="0.2">
      <c r="E1874" s="26"/>
    </row>
    <row r="1875" spans="5:5" x14ac:dyDescent="0.2">
      <c r="E1875" s="26"/>
    </row>
    <row r="1876" spans="5:5" x14ac:dyDescent="0.2">
      <c r="E1876" s="26"/>
    </row>
    <row r="1877" spans="5:5" x14ac:dyDescent="0.2">
      <c r="E1877" s="26"/>
    </row>
    <row r="1878" spans="5:5" x14ac:dyDescent="0.2">
      <c r="E1878" s="26"/>
    </row>
    <row r="1879" spans="5:5" x14ac:dyDescent="0.2">
      <c r="E1879" s="26"/>
    </row>
    <row r="1880" spans="5:5" x14ac:dyDescent="0.2">
      <c r="E1880" s="26"/>
    </row>
    <row r="1881" spans="5:5" x14ac:dyDescent="0.2">
      <c r="E1881" s="26"/>
    </row>
    <row r="1882" spans="5:5" x14ac:dyDescent="0.2">
      <c r="E1882" s="26"/>
    </row>
    <row r="1883" spans="5:5" x14ac:dyDescent="0.2">
      <c r="E1883" s="26"/>
    </row>
    <row r="1884" spans="5:5" x14ac:dyDescent="0.2">
      <c r="E1884" s="26"/>
    </row>
    <row r="1885" spans="5:5" x14ac:dyDescent="0.2">
      <c r="E1885" s="26"/>
    </row>
    <row r="1886" spans="5:5" x14ac:dyDescent="0.2">
      <c r="E1886" s="26"/>
    </row>
    <row r="1887" spans="5:5" x14ac:dyDescent="0.2">
      <c r="E1887" s="26"/>
    </row>
    <row r="1888" spans="5:5" x14ac:dyDescent="0.2">
      <c r="E1888" s="26"/>
    </row>
    <row r="1889" spans="5:5" x14ac:dyDescent="0.2">
      <c r="E1889" s="26"/>
    </row>
    <row r="1890" spans="5:5" x14ac:dyDescent="0.2">
      <c r="E1890" s="26"/>
    </row>
    <row r="1891" spans="5:5" x14ac:dyDescent="0.2">
      <c r="E1891" s="26"/>
    </row>
    <row r="1892" spans="5:5" x14ac:dyDescent="0.2">
      <c r="E1892" s="26"/>
    </row>
    <row r="1893" spans="5:5" x14ac:dyDescent="0.2">
      <c r="E1893" s="26"/>
    </row>
    <row r="1894" spans="5:5" x14ac:dyDescent="0.2">
      <c r="E1894" s="26"/>
    </row>
    <row r="1895" spans="5:5" x14ac:dyDescent="0.2">
      <c r="E1895" s="26"/>
    </row>
    <row r="1896" spans="5:5" x14ac:dyDescent="0.2">
      <c r="E1896" s="26"/>
    </row>
    <row r="1897" spans="5:5" x14ac:dyDescent="0.2">
      <c r="E1897" s="26"/>
    </row>
    <row r="1898" spans="5:5" x14ac:dyDescent="0.2">
      <c r="E1898" s="26"/>
    </row>
    <row r="1899" spans="5:5" x14ac:dyDescent="0.2">
      <c r="E1899" s="26"/>
    </row>
    <row r="1900" spans="5:5" x14ac:dyDescent="0.2">
      <c r="E1900" s="26"/>
    </row>
    <row r="1901" spans="5:5" x14ac:dyDescent="0.2">
      <c r="E1901" s="26"/>
    </row>
    <row r="1902" spans="5:5" x14ac:dyDescent="0.2">
      <c r="E1902" s="26"/>
    </row>
    <row r="1903" spans="5:5" x14ac:dyDescent="0.2">
      <c r="E1903" s="26"/>
    </row>
    <row r="1904" spans="5:5" x14ac:dyDescent="0.2">
      <c r="E1904" s="26"/>
    </row>
    <row r="1905" spans="5:5" x14ac:dyDescent="0.2">
      <c r="E1905" s="26"/>
    </row>
    <row r="1906" spans="5:5" x14ac:dyDescent="0.2">
      <c r="E1906" s="26"/>
    </row>
    <row r="1907" spans="5:5" x14ac:dyDescent="0.2">
      <c r="E1907" s="26"/>
    </row>
    <row r="1908" spans="5:5" x14ac:dyDescent="0.2">
      <c r="E1908" s="26"/>
    </row>
    <row r="1909" spans="5:5" x14ac:dyDescent="0.2">
      <c r="E1909" s="26"/>
    </row>
    <row r="1910" spans="5:5" x14ac:dyDescent="0.2">
      <c r="E1910" s="26"/>
    </row>
    <row r="1911" spans="5:5" x14ac:dyDescent="0.2">
      <c r="E1911" s="26"/>
    </row>
    <row r="1912" spans="5:5" x14ac:dyDescent="0.2">
      <c r="E1912" s="26"/>
    </row>
    <row r="1913" spans="5:5" x14ac:dyDescent="0.2">
      <c r="E1913" s="26"/>
    </row>
    <row r="1914" spans="5:5" x14ac:dyDescent="0.2">
      <c r="E1914" s="26"/>
    </row>
    <row r="1915" spans="5:5" x14ac:dyDescent="0.2">
      <c r="E1915" s="26"/>
    </row>
    <row r="1916" spans="5:5" x14ac:dyDescent="0.2">
      <c r="E1916" s="26"/>
    </row>
    <row r="1917" spans="5:5" x14ac:dyDescent="0.2">
      <c r="E1917" s="26"/>
    </row>
    <row r="1918" spans="5:5" x14ac:dyDescent="0.2">
      <c r="E1918" s="26"/>
    </row>
    <row r="1919" spans="5:5" x14ac:dyDescent="0.2">
      <c r="E1919" s="26"/>
    </row>
    <row r="1920" spans="5:5" x14ac:dyDescent="0.2">
      <c r="E1920" s="26"/>
    </row>
    <row r="1921" spans="5:5" x14ac:dyDescent="0.2">
      <c r="E1921" s="26"/>
    </row>
    <row r="1922" spans="5:5" x14ac:dyDescent="0.2">
      <c r="E1922" s="26"/>
    </row>
    <row r="1923" spans="5:5" x14ac:dyDescent="0.2">
      <c r="E1923" s="26"/>
    </row>
    <row r="1924" spans="5:5" x14ac:dyDescent="0.2">
      <c r="E1924" s="26"/>
    </row>
    <row r="1925" spans="5:5" x14ac:dyDescent="0.2">
      <c r="E1925" s="26"/>
    </row>
    <row r="1926" spans="5:5" x14ac:dyDescent="0.2">
      <c r="E1926" s="26"/>
    </row>
    <row r="1927" spans="5:5" x14ac:dyDescent="0.2">
      <c r="E1927" s="26"/>
    </row>
    <row r="1928" spans="5:5" x14ac:dyDescent="0.2">
      <c r="E1928" s="26"/>
    </row>
    <row r="1929" spans="5:5" x14ac:dyDescent="0.2">
      <c r="E1929" s="26"/>
    </row>
    <row r="1930" spans="5:5" x14ac:dyDescent="0.2">
      <c r="E1930" s="26"/>
    </row>
    <row r="1931" spans="5:5" x14ac:dyDescent="0.2">
      <c r="E1931" s="26"/>
    </row>
    <row r="1932" spans="5:5" x14ac:dyDescent="0.2">
      <c r="E1932" s="26"/>
    </row>
    <row r="1933" spans="5:5" x14ac:dyDescent="0.2">
      <c r="E1933" s="26"/>
    </row>
    <row r="1934" spans="5:5" x14ac:dyDescent="0.2">
      <c r="E1934" s="26"/>
    </row>
    <row r="1935" spans="5:5" x14ac:dyDescent="0.2">
      <c r="E1935" s="26"/>
    </row>
    <row r="1936" spans="5:5" x14ac:dyDescent="0.2">
      <c r="E1936" s="26"/>
    </row>
    <row r="1937" spans="5:5" x14ac:dyDescent="0.2">
      <c r="E1937" s="26"/>
    </row>
    <row r="1938" spans="5:5" x14ac:dyDescent="0.2">
      <c r="E1938" s="26"/>
    </row>
    <row r="1939" spans="5:5" x14ac:dyDescent="0.2">
      <c r="E1939" s="26"/>
    </row>
    <row r="1940" spans="5:5" x14ac:dyDescent="0.2">
      <c r="E1940" s="26"/>
    </row>
    <row r="1941" spans="5:5" x14ac:dyDescent="0.2">
      <c r="E1941" s="26"/>
    </row>
    <row r="1942" spans="5:5" x14ac:dyDescent="0.2">
      <c r="E1942" s="26"/>
    </row>
    <row r="1943" spans="5:5" x14ac:dyDescent="0.2">
      <c r="E1943" s="26"/>
    </row>
    <row r="1944" spans="5:5" x14ac:dyDescent="0.2">
      <c r="E1944" s="26"/>
    </row>
    <row r="1945" spans="5:5" x14ac:dyDescent="0.2">
      <c r="E1945" s="26"/>
    </row>
    <row r="1946" spans="5:5" x14ac:dyDescent="0.2">
      <c r="E1946" s="26"/>
    </row>
    <row r="1947" spans="5:5" x14ac:dyDescent="0.2">
      <c r="E1947" s="26"/>
    </row>
    <row r="1948" spans="5:5" x14ac:dyDescent="0.2">
      <c r="E1948" s="26"/>
    </row>
    <row r="1949" spans="5:5" x14ac:dyDescent="0.2">
      <c r="E1949" s="26"/>
    </row>
    <row r="1950" spans="5:5" x14ac:dyDescent="0.2">
      <c r="E1950" s="26"/>
    </row>
    <row r="1951" spans="5:5" x14ac:dyDescent="0.2">
      <c r="E1951" s="26"/>
    </row>
    <row r="1952" spans="5:5" x14ac:dyDescent="0.2">
      <c r="E1952" s="26"/>
    </row>
    <row r="1953" spans="5:5" x14ac:dyDescent="0.2">
      <c r="E1953" s="26"/>
    </row>
    <row r="1954" spans="5:5" x14ac:dyDescent="0.2">
      <c r="E1954" s="26"/>
    </row>
    <row r="1955" spans="5:5" x14ac:dyDescent="0.2">
      <c r="E1955" s="26"/>
    </row>
    <row r="1956" spans="5:5" x14ac:dyDescent="0.2">
      <c r="E1956" s="26"/>
    </row>
    <row r="1957" spans="5:5" x14ac:dyDescent="0.2">
      <c r="E1957" s="26"/>
    </row>
    <row r="1958" spans="5:5" x14ac:dyDescent="0.2">
      <c r="E1958" s="26"/>
    </row>
    <row r="1959" spans="5:5" x14ac:dyDescent="0.2">
      <c r="E1959" s="26"/>
    </row>
    <row r="1960" spans="5:5" x14ac:dyDescent="0.2">
      <c r="E1960" s="26"/>
    </row>
    <row r="1961" spans="5:5" x14ac:dyDescent="0.2">
      <c r="E1961" s="26"/>
    </row>
    <row r="1962" spans="5:5" x14ac:dyDescent="0.2">
      <c r="E1962" s="26"/>
    </row>
    <row r="1963" spans="5:5" x14ac:dyDescent="0.2">
      <c r="E1963" s="26"/>
    </row>
    <row r="1964" spans="5:5" x14ac:dyDescent="0.2">
      <c r="E1964" s="26"/>
    </row>
    <row r="1965" spans="5:5" x14ac:dyDescent="0.2">
      <c r="E1965" s="26"/>
    </row>
    <row r="1966" spans="5:5" x14ac:dyDescent="0.2">
      <c r="E1966" s="26"/>
    </row>
    <row r="1967" spans="5:5" x14ac:dyDescent="0.2">
      <c r="E1967" s="26"/>
    </row>
    <row r="1968" spans="5:5" x14ac:dyDescent="0.2">
      <c r="E1968" s="26"/>
    </row>
    <row r="1969" spans="5:5" x14ac:dyDescent="0.2">
      <c r="E1969" s="26"/>
    </row>
    <row r="1970" spans="5:5" x14ac:dyDescent="0.2">
      <c r="E1970" s="26"/>
    </row>
    <row r="1971" spans="5:5" x14ac:dyDescent="0.2">
      <c r="E1971" s="26"/>
    </row>
    <row r="1972" spans="5:5" x14ac:dyDescent="0.2">
      <c r="E1972" s="26"/>
    </row>
    <row r="1973" spans="5:5" x14ac:dyDescent="0.2">
      <c r="E1973" s="26"/>
    </row>
    <row r="1974" spans="5:5" x14ac:dyDescent="0.2">
      <c r="E1974" s="26"/>
    </row>
    <row r="1975" spans="5:5" x14ac:dyDescent="0.2">
      <c r="E1975" s="26"/>
    </row>
    <row r="1976" spans="5:5" x14ac:dyDescent="0.2">
      <c r="E1976" s="26"/>
    </row>
    <row r="1977" spans="5:5" x14ac:dyDescent="0.2">
      <c r="E1977" s="26"/>
    </row>
    <row r="1978" spans="5:5" x14ac:dyDescent="0.2">
      <c r="E1978" s="26"/>
    </row>
    <row r="1979" spans="5:5" x14ac:dyDescent="0.2">
      <c r="E1979" s="26"/>
    </row>
    <row r="1980" spans="5:5" x14ac:dyDescent="0.2">
      <c r="E1980" s="26"/>
    </row>
    <row r="1981" spans="5:5" x14ac:dyDescent="0.2">
      <c r="E1981" s="26"/>
    </row>
    <row r="1982" spans="5:5" x14ac:dyDescent="0.2">
      <c r="E1982" s="26"/>
    </row>
    <row r="1983" spans="5:5" x14ac:dyDescent="0.2">
      <c r="E1983" s="26"/>
    </row>
    <row r="1984" spans="5:5" x14ac:dyDescent="0.2">
      <c r="E1984" s="26"/>
    </row>
    <row r="1985" spans="5:5" x14ac:dyDescent="0.2">
      <c r="E1985" s="26"/>
    </row>
    <row r="1986" spans="5:5" x14ac:dyDescent="0.2">
      <c r="E1986" s="26"/>
    </row>
    <row r="1987" spans="5:5" x14ac:dyDescent="0.2">
      <c r="E1987" s="26"/>
    </row>
    <row r="1988" spans="5:5" x14ac:dyDescent="0.2">
      <c r="E1988" s="26"/>
    </row>
    <row r="1989" spans="5:5" x14ac:dyDescent="0.2">
      <c r="E1989" s="26"/>
    </row>
    <row r="1990" spans="5:5" x14ac:dyDescent="0.2">
      <c r="E1990" s="26"/>
    </row>
    <row r="1991" spans="5:5" x14ac:dyDescent="0.2">
      <c r="E1991" s="26"/>
    </row>
    <row r="1992" spans="5:5" x14ac:dyDescent="0.2">
      <c r="E1992" s="26"/>
    </row>
    <row r="1993" spans="5:5" x14ac:dyDescent="0.2">
      <c r="E1993" s="26"/>
    </row>
    <row r="1994" spans="5:5" x14ac:dyDescent="0.2">
      <c r="E1994" s="26"/>
    </row>
    <row r="1995" spans="5:5" x14ac:dyDescent="0.2">
      <c r="E1995" s="26"/>
    </row>
    <row r="1996" spans="5:5" x14ac:dyDescent="0.2">
      <c r="E1996" s="26"/>
    </row>
    <row r="1997" spans="5:5" x14ac:dyDescent="0.2">
      <c r="E1997" s="26"/>
    </row>
    <row r="1998" spans="5:5" x14ac:dyDescent="0.2">
      <c r="E1998" s="26"/>
    </row>
    <row r="1999" spans="5:5" x14ac:dyDescent="0.2">
      <c r="E1999" s="26"/>
    </row>
    <row r="2000" spans="5:5" x14ac:dyDescent="0.2">
      <c r="E2000" s="26"/>
    </row>
    <row r="2001" spans="5:5" x14ac:dyDescent="0.2">
      <c r="E2001" s="26"/>
    </row>
    <row r="2002" spans="5:5" x14ac:dyDescent="0.2">
      <c r="E2002" s="26"/>
    </row>
    <row r="2003" spans="5:5" x14ac:dyDescent="0.2">
      <c r="E2003" s="26"/>
    </row>
    <row r="2004" spans="5:5" x14ac:dyDescent="0.2">
      <c r="E2004" s="26"/>
    </row>
    <row r="2005" spans="5:5" x14ac:dyDescent="0.2">
      <c r="E2005" s="26"/>
    </row>
    <row r="2006" spans="5:5" x14ac:dyDescent="0.2">
      <c r="E2006" s="26"/>
    </row>
    <row r="2007" spans="5:5" x14ac:dyDescent="0.2">
      <c r="E2007" s="26"/>
    </row>
    <row r="2008" spans="5:5" x14ac:dyDescent="0.2">
      <c r="E2008" s="26"/>
    </row>
    <row r="2009" spans="5:5" x14ac:dyDescent="0.2">
      <c r="E2009" s="26"/>
    </row>
    <row r="2010" spans="5:5" x14ac:dyDescent="0.2">
      <c r="E2010" s="26"/>
    </row>
    <row r="2011" spans="5:5" x14ac:dyDescent="0.2">
      <c r="E2011" s="26"/>
    </row>
    <row r="2012" spans="5:5" x14ac:dyDescent="0.2">
      <c r="E2012" s="26"/>
    </row>
    <row r="2013" spans="5:5" x14ac:dyDescent="0.2">
      <c r="E2013" s="26"/>
    </row>
    <row r="2014" spans="5:5" x14ac:dyDescent="0.2">
      <c r="E2014" s="26"/>
    </row>
    <row r="2015" spans="5:5" x14ac:dyDescent="0.2">
      <c r="E2015" s="26"/>
    </row>
    <row r="2016" spans="5:5" x14ac:dyDescent="0.2">
      <c r="E2016" s="26"/>
    </row>
    <row r="2017" spans="5:5" x14ac:dyDescent="0.2">
      <c r="E2017" s="26"/>
    </row>
    <row r="2018" spans="5:5" x14ac:dyDescent="0.2">
      <c r="E2018" s="26"/>
    </row>
    <row r="2019" spans="5:5" x14ac:dyDescent="0.2">
      <c r="E2019" s="26"/>
    </row>
    <row r="2020" spans="5:5" x14ac:dyDescent="0.2">
      <c r="E2020" s="26"/>
    </row>
    <row r="2021" spans="5:5" x14ac:dyDescent="0.2">
      <c r="E2021" s="26"/>
    </row>
    <row r="2022" spans="5:5" x14ac:dyDescent="0.2">
      <c r="E2022" s="26"/>
    </row>
    <row r="2023" spans="5:5" x14ac:dyDescent="0.2">
      <c r="E2023" s="26"/>
    </row>
    <row r="2024" spans="5:5" x14ac:dyDescent="0.2">
      <c r="E2024" s="26"/>
    </row>
    <row r="2025" spans="5:5" x14ac:dyDescent="0.2">
      <c r="E2025" s="26"/>
    </row>
    <row r="2026" spans="5:5" x14ac:dyDescent="0.2">
      <c r="E2026" s="26"/>
    </row>
    <row r="2027" spans="5:5" x14ac:dyDescent="0.2">
      <c r="E2027" s="26"/>
    </row>
    <row r="2028" spans="5:5" x14ac:dyDescent="0.2">
      <c r="E2028" s="26"/>
    </row>
    <row r="2029" spans="5:5" x14ac:dyDescent="0.2">
      <c r="E2029" s="26"/>
    </row>
    <row r="2030" spans="5:5" x14ac:dyDescent="0.2">
      <c r="E2030" s="26"/>
    </row>
    <row r="2031" spans="5:5" x14ac:dyDescent="0.2">
      <c r="E2031" s="26"/>
    </row>
    <row r="2032" spans="5:5" x14ac:dyDescent="0.2">
      <c r="E2032" s="26"/>
    </row>
    <row r="2033" spans="5:5" x14ac:dyDescent="0.2">
      <c r="E2033" s="26"/>
    </row>
    <row r="2034" spans="5:5" x14ac:dyDescent="0.2">
      <c r="E2034" s="26"/>
    </row>
    <row r="2035" spans="5:5" x14ac:dyDescent="0.2">
      <c r="E2035" s="26"/>
    </row>
    <row r="2036" spans="5:5" x14ac:dyDescent="0.2">
      <c r="E2036" s="26"/>
    </row>
    <row r="2037" spans="5:5" x14ac:dyDescent="0.2">
      <c r="E2037" s="26"/>
    </row>
    <row r="2038" spans="5:5" x14ac:dyDescent="0.2">
      <c r="E2038" s="26"/>
    </row>
    <row r="2039" spans="5:5" x14ac:dyDescent="0.2">
      <c r="E2039" s="26"/>
    </row>
    <row r="2040" spans="5:5" x14ac:dyDescent="0.2">
      <c r="E2040" s="26"/>
    </row>
    <row r="2041" spans="5:5" x14ac:dyDescent="0.2">
      <c r="E2041" s="26"/>
    </row>
    <row r="2042" spans="5:5" x14ac:dyDescent="0.2">
      <c r="E2042" s="26"/>
    </row>
    <row r="2043" spans="5:5" x14ac:dyDescent="0.2">
      <c r="E2043" s="26"/>
    </row>
    <row r="2044" spans="5:5" x14ac:dyDescent="0.2">
      <c r="E2044" s="26"/>
    </row>
    <row r="2045" spans="5:5" x14ac:dyDescent="0.2">
      <c r="E2045" s="26"/>
    </row>
    <row r="2046" spans="5:5" x14ac:dyDescent="0.2">
      <c r="E2046" s="26"/>
    </row>
    <row r="2047" spans="5:5" x14ac:dyDescent="0.2">
      <c r="E2047" s="26"/>
    </row>
    <row r="2048" spans="5:5" x14ac:dyDescent="0.2">
      <c r="E2048" s="26"/>
    </row>
    <row r="2049" spans="5:5" x14ac:dyDescent="0.2">
      <c r="E2049" s="26"/>
    </row>
    <row r="2050" spans="5:5" x14ac:dyDescent="0.2">
      <c r="E2050" s="26"/>
    </row>
    <row r="2051" spans="5:5" x14ac:dyDescent="0.2">
      <c r="E2051" s="26"/>
    </row>
    <row r="2052" spans="5:5" x14ac:dyDescent="0.2">
      <c r="E2052" s="26"/>
    </row>
    <row r="2053" spans="5:5" x14ac:dyDescent="0.2">
      <c r="E2053" s="26"/>
    </row>
    <row r="2054" spans="5:5" x14ac:dyDescent="0.2">
      <c r="E2054" s="26"/>
    </row>
    <row r="2055" spans="5:5" x14ac:dyDescent="0.2">
      <c r="E2055" s="26"/>
    </row>
    <row r="2056" spans="5:5" x14ac:dyDescent="0.2">
      <c r="E2056" s="26"/>
    </row>
    <row r="2057" spans="5:5" x14ac:dyDescent="0.2">
      <c r="E2057" s="26"/>
    </row>
    <row r="2058" spans="5:5" x14ac:dyDescent="0.2">
      <c r="E2058" s="26"/>
    </row>
    <row r="2059" spans="5:5" x14ac:dyDescent="0.2">
      <c r="E2059" s="26"/>
    </row>
    <row r="2060" spans="5:5" x14ac:dyDescent="0.2">
      <c r="E2060" s="26"/>
    </row>
    <row r="2061" spans="5:5" x14ac:dyDescent="0.2">
      <c r="E2061" s="26"/>
    </row>
    <row r="2062" spans="5:5" x14ac:dyDescent="0.2">
      <c r="E2062" s="26"/>
    </row>
    <row r="2063" spans="5:5" x14ac:dyDescent="0.2">
      <c r="E2063" s="26"/>
    </row>
    <row r="2064" spans="5:5" x14ac:dyDescent="0.2">
      <c r="E2064" s="26"/>
    </row>
    <row r="2065" spans="5:5" x14ac:dyDescent="0.2">
      <c r="E2065" s="26"/>
    </row>
    <row r="2066" spans="5:5" x14ac:dyDescent="0.2">
      <c r="E2066" s="26"/>
    </row>
    <row r="2067" spans="5:5" x14ac:dyDescent="0.2">
      <c r="E2067" s="26"/>
    </row>
    <row r="2068" spans="5:5" x14ac:dyDescent="0.2">
      <c r="E2068" s="26"/>
    </row>
    <row r="2069" spans="5:5" x14ac:dyDescent="0.2">
      <c r="E2069" s="26"/>
    </row>
    <row r="2070" spans="5:5" x14ac:dyDescent="0.2">
      <c r="E2070" s="26"/>
    </row>
    <row r="2071" spans="5:5" x14ac:dyDescent="0.2">
      <c r="E2071" s="26"/>
    </row>
    <row r="2072" spans="5:5" x14ac:dyDescent="0.2">
      <c r="E2072" s="26"/>
    </row>
    <row r="2073" spans="5:5" x14ac:dyDescent="0.2">
      <c r="E2073" s="26"/>
    </row>
    <row r="2074" spans="5:5" x14ac:dyDescent="0.2">
      <c r="E2074" s="26"/>
    </row>
    <row r="2075" spans="5:5" x14ac:dyDescent="0.2">
      <c r="E2075" s="26"/>
    </row>
    <row r="2076" spans="5:5" x14ac:dyDescent="0.2">
      <c r="E2076" s="26"/>
    </row>
    <row r="2077" spans="5:5" x14ac:dyDescent="0.2">
      <c r="E2077" s="26"/>
    </row>
    <row r="2078" spans="5:5" x14ac:dyDescent="0.2">
      <c r="E2078" s="26"/>
    </row>
    <row r="2079" spans="5:5" x14ac:dyDescent="0.2">
      <c r="E2079" s="26"/>
    </row>
    <row r="2080" spans="5:5" x14ac:dyDescent="0.2">
      <c r="E2080" s="26"/>
    </row>
    <row r="2081" spans="5:5" x14ac:dyDescent="0.2">
      <c r="E2081" s="26"/>
    </row>
    <row r="2082" spans="5:5" x14ac:dyDescent="0.2">
      <c r="E2082" s="26"/>
    </row>
    <row r="2083" spans="5:5" x14ac:dyDescent="0.2">
      <c r="E2083" s="26"/>
    </row>
    <row r="2084" spans="5:5" x14ac:dyDescent="0.2">
      <c r="E2084" s="26"/>
    </row>
    <row r="2085" spans="5:5" x14ac:dyDescent="0.2">
      <c r="E2085" s="26"/>
    </row>
    <row r="2086" spans="5:5" x14ac:dyDescent="0.2">
      <c r="E2086" s="26"/>
    </row>
    <row r="2087" spans="5:5" x14ac:dyDescent="0.2">
      <c r="E2087" s="26"/>
    </row>
    <row r="2088" spans="5:5" x14ac:dyDescent="0.2">
      <c r="E2088" s="26"/>
    </row>
    <row r="2089" spans="5:5" x14ac:dyDescent="0.2">
      <c r="E2089" s="26"/>
    </row>
    <row r="2090" spans="5:5" x14ac:dyDescent="0.2">
      <c r="E2090" s="26"/>
    </row>
    <row r="2091" spans="5:5" x14ac:dyDescent="0.2">
      <c r="E2091" s="26"/>
    </row>
    <row r="2092" spans="5:5" x14ac:dyDescent="0.2">
      <c r="E2092" s="26"/>
    </row>
    <row r="2093" spans="5:5" x14ac:dyDescent="0.2">
      <c r="E2093" s="26"/>
    </row>
    <row r="2094" spans="5:5" x14ac:dyDescent="0.2">
      <c r="E2094" s="26"/>
    </row>
    <row r="2095" spans="5:5" x14ac:dyDescent="0.2">
      <c r="E2095" s="26"/>
    </row>
    <row r="2096" spans="5:5" x14ac:dyDescent="0.2">
      <c r="E2096" s="26"/>
    </row>
    <row r="2097" spans="5:5" x14ac:dyDescent="0.2">
      <c r="E2097" s="26"/>
    </row>
    <row r="2098" spans="5:5" x14ac:dyDescent="0.2">
      <c r="E2098" s="26"/>
    </row>
    <row r="2099" spans="5:5" x14ac:dyDescent="0.2">
      <c r="E2099" s="26"/>
    </row>
    <row r="2100" spans="5:5" x14ac:dyDescent="0.2">
      <c r="E2100" s="26"/>
    </row>
    <row r="2101" spans="5:5" x14ac:dyDescent="0.2">
      <c r="E2101" s="26"/>
    </row>
    <row r="2102" spans="5:5" x14ac:dyDescent="0.2">
      <c r="E2102" s="26"/>
    </row>
    <row r="2103" spans="5:5" x14ac:dyDescent="0.2">
      <c r="E2103" s="26"/>
    </row>
    <row r="2104" spans="5:5" x14ac:dyDescent="0.2">
      <c r="E2104" s="26"/>
    </row>
    <row r="2105" spans="5:5" x14ac:dyDescent="0.2">
      <c r="E2105" s="26"/>
    </row>
    <row r="2106" spans="5:5" x14ac:dyDescent="0.2">
      <c r="E2106" s="26"/>
    </row>
    <row r="2107" spans="5:5" x14ac:dyDescent="0.2">
      <c r="E2107" s="26"/>
    </row>
    <row r="2108" spans="5:5" x14ac:dyDescent="0.2">
      <c r="E2108" s="26"/>
    </row>
    <row r="2109" spans="5:5" x14ac:dyDescent="0.2">
      <c r="E2109" s="26"/>
    </row>
    <row r="2110" spans="5:5" x14ac:dyDescent="0.2">
      <c r="E2110" s="26"/>
    </row>
    <row r="2111" spans="5:5" x14ac:dyDescent="0.2">
      <c r="E2111" s="26"/>
    </row>
    <row r="2112" spans="5:5" x14ac:dyDescent="0.2">
      <c r="E2112" s="26"/>
    </row>
    <row r="2113" spans="5:5" x14ac:dyDescent="0.2">
      <c r="E2113" s="26"/>
    </row>
    <row r="2114" spans="5:5" x14ac:dyDescent="0.2">
      <c r="E2114" s="26"/>
    </row>
    <row r="2115" spans="5:5" x14ac:dyDescent="0.2">
      <c r="E2115" s="26"/>
    </row>
    <row r="2116" spans="5:5" x14ac:dyDescent="0.2">
      <c r="E2116" s="26"/>
    </row>
    <row r="2117" spans="5:5" x14ac:dyDescent="0.2">
      <c r="E2117" s="26"/>
    </row>
    <row r="2118" spans="5:5" x14ac:dyDescent="0.2">
      <c r="E2118" s="26"/>
    </row>
    <row r="2119" spans="5:5" x14ac:dyDescent="0.2">
      <c r="E2119" s="26"/>
    </row>
    <row r="2120" spans="5:5" x14ac:dyDescent="0.2">
      <c r="E2120" s="26"/>
    </row>
    <row r="2121" spans="5:5" x14ac:dyDescent="0.2">
      <c r="E2121" s="26"/>
    </row>
    <row r="2122" spans="5:5" x14ac:dyDescent="0.2">
      <c r="E2122" s="26"/>
    </row>
    <row r="2123" spans="5:5" x14ac:dyDescent="0.2">
      <c r="E2123" s="26"/>
    </row>
    <row r="2124" spans="5:5" x14ac:dyDescent="0.2">
      <c r="E2124" s="26"/>
    </row>
    <row r="2125" spans="5:5" x14ac:dyDescent="0.2">
      <c r="E2125" s="26"/>
    </row>
    <row r="2126" spans="5:5" x14ac:dyDescent="0.2">
      <c r="E2126" s="26"/>
    </row>
    <row r="2127" spans="5:5" x14ac:dyDescent="0.2">
      <c r="E2127" s="26"/>
    </row>
    <row r="2128" spans="5:5" x14ac:dyDescent="0.2">
      <c r="E2128" s="26"/>
    </row>
    <row r="2129" spans="5:5" x14ac:dyDescent="0.2">
      <c r="E2129" s="26"/>
    </row>
    <row r="2130" spans="5:5" x14ac:dyDescent="0.2">
      <c r="E2130" s="26"/>
    </row>
    <row r="2131" spans="5:5" x14ac:dyDescent="0.2">
      <c r="E2131" s="26"/>
    </row>
    <row r="2132" spans="5:5" x14ac:dyDescent="0.2">
      <c r="E2132" s="26"/>
    </row>
    <row r="2133" spans="5:5" x14ac:dyDescent="0.2">
      <c r="E2133" s="26"/>
    </row>
    <row r="2134" spans="5:5" x14ac:dyDescent="0.2">
      <c r="E2134" s="26"/>
    </row>
    <row r="2135" spans="5:5" x14ac:dyDescent="0.2">
      <c r="E2135" s="26"/>
    </row>
    <row r="2136" spans="5:5" x14ac:dyDescent="0.2">
      <c r="E2136" s="26"/>
    </row>
    <row r="2137" spans="5:5" x14ac:dyDescent="0.2">
      <c r="E2137" s="26"/>
    </row>
    <row r="2138" spans="5:5" x14ac:dyDescent="0.2">
      <c r="E2138" s="26"/>
    </row>
    <row r="2139" spans="5:5" x14ac:dyDescent="0.2">
      <c r="E2139" s="26"/>
    </row>
    <row r="2140" spans="5:5" x14ac:dyDescent="0.2">
      <c r="E2140" s="26"/>
    </row>
    <row r="2141" spans="5:5" x14ac:dyDescent="0.2">
      <c r="E2141" s="26"/>
    </row>
    <row r="2142" spans="5:5" x14ac:dyDescent="0.2">
      <c r="E2142" s="26"/>
    </row>
    <row r="2143" spans="5:5" x14ac:dyDescent="0.2">
      <c r="E2143" s="26"/>
    </row>
    <row r="2144" spans="5:5" x14ac:dyDescent="0.2">
      <c r="E2144" s="26"/>
    </row>
    <row r="2145" spans="5:5" x14ac:dyDescent="0.2">
      <c r="E2145" s="26"/>
    </row>
    <row r="2146" spans="5:5" x14ac:dyDescent="0.2">
      <c r="E2146" s="26"/>
    </row>
    <row r="2147" spans="5:5" x14ac:dyDescent="0.2">
      <c r="E2147" s="26"/>
    </row>
    <row r="2148" spans="5:5" x14ac:dyDescent="0.2">
      <c r="E2148" s="26"/>
    </row>
    <row r="2149" spans="5:5" x14ac:dyDescent="0.2">
      <c r="E2149" s="26"/>
    </row>
    <row r="2150" spans="5:5" x14ac:dyDescent="0.2">
      <c r="E2150" s="26"/>
    </row>
    <row r="2151" spans="5:5" x14ac:dyDescent="0.2">
      <c r="E2151" s="26"/>
    </row>
    <row r="2152" spans="5:5" x14ac:dyDescent="0.2">
      <c r="E2152" s="26"/>
    </row>
    <row r="2153" spans="5:5" x14ac:dyDescent="0.2">
      <c r="E2153" s="26"/>
    </row>
    <row r="2154" spans="5:5" x14ac:dyDescent="0.2">
      <c r="E2154" s="26"/>
    </row>
    <row r="2155" spans="5:5" x14ac:dyDescent="0.2">
      <c r="E2155" s="26"/>
    </row>
    <row r="2156" spans="5:5" x14ac:dyDescent="0.2">
      <c r="E2156" s="26"/>
    </row>
    <row r="2157" spans="5:5" x14ac:dyDescent="0.2">
      <c r="E2157" s="26"/>
    </row>
    <row r="2158" spans="5:5" x14ac:dyDescent="0.2">
      <c r="E2158" s="26"/>
    </row>
    <row r="2159" spans="5:5" x14ac:dyDescent="0.2">
      <c r="E2159" s="26"/>
    </row>
    <row r="2160" spans="5:5" x14ac:dyDescent="0.2">
      <c r="E2160" s="26"/>
    </row>
    <row r="2161" spans="5:5" x14ac:dyDescent="0.2">
      <c r="E2161" s="26"/>
    </row>
    <row r="2162" spans="5:5" x14ac:dyDescent="0.2">
      <c r="E2162" s="26"/>
    </row>
    <row r="2163" spans="5:5" x14ac:dyDescent="0.2">
      <c r="E2163" s="26"/>
    </row>
    <row r="2164" spans="5:5" x14ac:dyDescent="0.2">
      <c r="E2164" s="26"/>
    </row>
    <row r="2165" spans="5:5" x14ac:dyDescent="0.2">
      <c r="E2165" s="26"/>
    </row>
    <row r="2166" spans="5:5" x14ac:dyDescent="0.2">
      <c r="E2166" s="26"/>
    </row>
    <row r="2167" spans="5:5" x14ac:dyDescent="0.2">
      <c r="E2167" s="26"/>
    </row>
    <row r="2168" spans="5:5" x14ac:dyDescent="0.2">
      <c r="E2168" s="26"/>
    </row>
    <row r="2169" spans="5:5" x14ac:dyDescent="0.2">
      <c r="E2169" s="26"/>
    </row>
    <row r="2170" spans="5:5" x14ac:dyDescent="0.2">
      <c r="E2170" s="26"/>
    </row>
    <row r="2171" spans="5:5" x14ac:dyDescent="0.2">
      <c r="E2171" s="26"/>
    </row>
    <row r="2172" spans="5:5" x14ac:dyDescent="0.2">
      <c r="E2172" s="26"/>
    </row>
    <row r="2173" spans="5:5" x14ac:dyDescent="0.2">
      <c r="E2173" s="26"/>
    </row>
    <row r="2174" spans="5:5" x14ac:dyDescent="0.2">
      <c r="E2174" s="26"/>
    </row>
    <row r="2175" spans="5:5" x14ac:dyDescent="0.2">
      <c r="E2175" s="26"/>
    </row>
    <row r="2176" spans="5:5" x14ac:dyDescent="0.2">
      <c r="E2176" s="26"/>
    </row>
    <row r="2177" spans="5:5" x14ac:dyDescent="0.2">
      <c r="E2177" s="26"/>
    </row>
    <row r="2178" spans="5:5" x14ac:dyDescent="0.2">
      <c r="E2178" s="26"/>
    </row>
    <row r="2179" spans="5:5" x14ac:dyDescent="0.2">
      <c r="E2179" s="26"/>
    </row>
    <row r="2180" spans="5:5" x14ac:dyDescent="0.2">
      <c r="E2180" s="26"/>
    </row>
    <row r="2181" spans="5:5" x14ac:dyDescent="0.2">
      <c r="E2181" s="26"/>
    </row>
    <row r="2182" spans="5:5" x14ac:dyDescent="0.2">
      <c r="E2182" s="26"/>
    </row>
    <row r="2183" spans="5:5" x14ac:dyDescent="0.2">
      <c r="E2183" s="26"/>
    </row>
    <row r="2184" spans="5:5" x14ac:dyDescent="0.2">
      <c r="E2184" s="26"/>
    </row>
    <row r="2185" spans="5:5" x14ac:dyDescent="0.2">
      <c r="E2185" s="26"/>
    </row>
    <row r="2186" spans="5:5" x14ac:dyDescent="0.2">
      <c r="E2186" s="26"/>
    </row>
    <row r="2187" spans="5:5" x14ac:dyDescent="0.2">
      <c r="E2187" s="26"/>
    </row>
    <row r="2188" spans="5:5" x14ac:dyDescent="0.2">
      <c r="E2188" s="26"/>
    </row>
    <row r="2189" spans="5:5" x14ac:dyDescent="0.2">
      <c r="E2189" s="26"/>
    </row>
    <row r="2190" spans="5:5" x14ac:dyDescent="0.2">
      <c r="E2190" s="26"/>
    </row>
    <row r="2191" spans="5:5" x14ac:dyDescent="0.2">
      <c r="E2191" s="26"/>
    </row>
    <row r="2192" spans="5:5" x14ac:dyDescent="0.2">
      <c r="E2192" s="26"/>
    </row>
    <row r="2193" spans="5:5" x14ac:dyDescent="0.2">
      <c r="E2193" s="26"/>
    </row>
    <row r="2194" spans="5:5" x14ac:dyDescent="0.2">
      <c r="E2194" s="26"/>
    </row>
    <row r="2195" spans="5:5" x14ac:dyDescent="0.2">
      <c r="E2195" s="26"/>
    </row>
    <row r="2196" spans="5:5" x14ac:dyDescent="0.2">
      <c r="E2196" s="26"/>
    </row>
    <row r="2197" spans="5:5" x14ac:dyDescent="0.2">
      <c r="E2197" s="26"/>
    </row>
    <row r="2198" spans="5:5" x14ac:dyDescent="0.2">
      <c r="E2198" s="26"/>
    </row>
    <row r="2199" spans="5:5" x14ac:dyDescent="0.2">
      <c r="E2199" s="26"/>
    </row>
    <row r="2200" spans="5:5" x14ac:dyDescent="0.2">
      <c r="E2200" s="26"/>
    </row>
    <row r="2201" spans="5:5" x14ac:dyDescent="0.2">
      <c r="E2201" s="26"/>
    </row>
    <row r="2202" spans="5:5" x14ac:dyDescent="0.2">
      <c r="E2202" s="26"/>
    </row>
    <row r="2203" spans="5:5" x14ac:dyDescent="0.2">
      <c r="E2203" s="26"/>
    </row>
    <row r="2204" spans="5:5" x14ac:dyDescent="0.2">
      <c r="E2204" s="26"/>
    </row>
    <row r="2205" spans="5:5" x14ac:dyDescent="0.2">
      <c r="E2205" s="26"/>
    </row>
    <row r="2206" spans="5:5" x14ac:dyDescent="0.2">
      <c r="E2206" s="26"/>
    </row>
    <row r="2207" spans="5:5" x14ac:dyDescent="0.2">
      <c r="E2207" s="26"/>
    </row>
    <row r="2208" spans="5:5" x14ac:dyDescent="0.2">
      <c r="E2208" s="26"/>
    </row>
    <row r="2209" spans="5:5" x14ac:dyDescent="0.2">
      <c r="E2209" s="26"/>
    </row>
    <row r="2210" spans="5:5" x14ac:dyDescent="0.2">
      <c r="E2210" s="26"/>
    </row>
    <row r="2211" spans="5:5" x14ac:dyDescent="0.2">
      <c r="E2211" s="26"/>
    </row>
    <row r="2212" spans="5:5" x14ac:dyDescent="0.2">
      <c r="E2212" s="26"/>
    </row>
    <row r="2213" spans="5:5" x14ac:dyDescent="0.2">
      <c r="E2213" s="26"/>
    </row>
    <row r="2214" spans="5:5" x14ac:dyDescent="0.2">
      <c r="E2214" s="26"/>
    </row>
    <row r="2215" spans="5:5" x14ac:dyDescent="0.2">
      <c r="E2215" s="26"/>
    </row>
    <row r="2216" spans="5:5" x14ac:dyDescent="0.2">
      <c r="E2216" s="26"/>
    </row>
    <row r="2217" spans="5:5" x14ac:dyDescent="0.2">
      <c r="E2217" s="26"/>
    </row>
    <row r="2218" spans="5:5" x14ac:dyDescent="0.2">
      <c r="E2218" s="26"/>
    </row>
    <row r="2219" spans="5:5" x14ac:dyDescent="0.2">
      <c r="E2219" s="26"/>
    </row>
    <row r="2220" spans="5:5" x14ac:dyDescent="0.2">
      <c r="E2220" s="26"/>
    </row>
    <row r="2221" spans="5:5" x14ac:dyDescent="0.2">
      <c r="E2221" s="26"/>
    </row>
    <row r="2222" spans="5:5" x14ac:dyDescent="0.2">
      <c r="E2222" s="26"/>
    </row>
    <row r="2223" spans="5:5" x14ac:dyDescent="0.2">
      <c r="E2223" s="26"/>
    </row>
    <row r="2224" spans="5:5" x14ac:dyDescent="0.2">
      <c r="E2224" s="26"/>
    </row>
    <row r="2225" spans="5:5" x14ac:dyDescent="0.2">
      <c r="E2225" s="26"/>
    </row>
    <row r="2226" spans="5:5" x14ac:dyDescent="0.2">
      <c r="E2226" s="26"/>
    </row>
    <row r="2227" spans="5:5" x14ac:dyDescent="0.2">
      <c r="E2227" s="26"/>
    </row>
    <row r="2228" spans="5:5" x14ac:dyDescent="0.2">
      <c r="E2228" s="26"/>
    </row>
    <row r="2229" spans="5:5" x14ac:dyDescent="0.2">
      <c r="E2229" s="26"/>
    </row>
    <row r="2230" spans="5:5" x14ac:dyDescent="0.2">
      <c r="E2230" s="26"/>
    </row>
    <row r="2231" spans="5:5" x14ac:dyDescent="0.2">
      <c r="E2231" s="26"/>
    </row>
    <row r="2232" spans="5:5" x14ac:dyDescent="0.2">
      <c r="E2232" s="26"/>
    </row>
    <row r="2233" spans="5:5" x14ac:dyDescent="0.2">
      <c r="E2233" s="26"/>
    </row>
    <row r="2234" spans="5:5" x14ac:dyDescent="0.2">
      <c r="E2234" s="26"/>
    </row>
    <row r="2235" spans="5:5" x14ac:dyDescent="0.2">
      <c r="E2235" s="26"/>
    </row>
    <row r="2236" spans="5:5" x14ac:dyDescent="0.2">
      <c r="E2236" s="26"/>
    </row>
    <row r="2237" spans="5:5" x14ac:dyDescent="0.2">
      <c r="E2237" s="26"/>
    </row>
    <row r="2238" spans="5:5" x14ac:dyDescent="0.2">
      <c r="E2238" s="26"/>
    </row>
    <row r="2239" spans="5:5" x14ac:dyDescent="0.2">
      <c r="E2239" s="26"/>
    </row>
    <row r="2240" spans="5:5" x14ac:dyDescent="0.2">
      <c r="E2240" s="26"/>
    </row>
    <row r="2241" spans="5:5" x14ac:dyDescent="0.2">
      <c r="E2241" s="26"/>
    </row>
    <row r="2242" spans="5:5" x14ac:dyDescent="0.2">
      <c r="E2242" s="26"/>
    </row>
    <row r="2243" spans="5:5" x14ac:dyDescent="0.2">
      <c r="E2243" s="26"/>
    </row>
    <row r="2244" spans="5:5" x14ac:dyDescent="0.2">
      <c r="E2244" s="26"/>
    </row>
    <row r="2245" spans="5:5" x14ac:dyDescent="0.2">
      <c r="E2245" s="26"/>
    </row>
    <row r="2246" spans="5:5" x14ac:dyDescent="0.2">
      <c r="E2246" s="26"/>
    </row>
    <row r="2247" spans="5:5" x14ac:dyDescent="0.2">
      <c r="E2247" s="26"/>
    </row>
    <row r="2248" spans="5:5" x14ac:dyDescent="0.2">
      <c r="E2248" s="26"/>
    </row>
    <row r="2249" spans="5:5" x14ac:dyDescent="0.2">
      <c r="E2249" s="26"/>
    </row>
    <row r="2250" spans="5:5" x14ac:dyDescent="0.2">
      <c r="E2250" s="26"/>
    </row>
    <row r="2251" spans="5:5" x14ac:dyDescent="0.2">
      <c r="E2251" s="26"/>
    </row>
    <row r="2252" spans="5:5" x14ac:dyDescent="0.2">
      <c r="E2252" s="26"/>
    </row>
    <row r="2253" spans="5:5" x14ac:dyDescent="0.2">
      <c r="E2253" s="26"/>
    </row>
    <row r="2254" spans="5:5" x14ac:dyDescent="0.2">
      <c r="E2254" s="26"/>
    </row>
    <row r="2255" spans="5:5" x14ac:dyDescent="0.2">
      <c r="E2255" s="26"/>
    </row>
    <row r="2256" spans="5:5" x14ac:dyDescent="0.2">
      <c r="E2256" s="26"/>
    </row>
    <row r="2257" spans="5:5" x14ac:dyDescent="0.2">
      <c r="E2257" s="26"/>
    </row>
    <row r="2258" spans="5:5" x14ac:dyDescent="0.2">
      <c r="E2258" s="26"/>
    </row>
    <row r="2259" spans="5:5" x14ac:dyDescent="0.2">
      <c r="E2259" s="26"/>
    </row>
    <row r="2260" spans="5:5" x14ac:dyDescent="0.2">
      <c r="E2260" s="26"/>
    </row>
    <row r="2261" spans="5:5" x14ac:dyDescent="0.2">
      <c r="E2261" s="26"/>
    </row>
    <row r="2262" spans="5:5" x14ac:dyDescent="0.2">
      <c r="E2262" s="26"/>
    </row>
    <row r="2263" spans="5:5" x14ac:dyDescent="0.2">
      <c r="E2263" s="26"/>
    </row>
    <row r="2264" spans="5:5" x14ac:dyDescent="0.2">
      <c r="E2264" s="26"/>
    </row>
    <row r="2265" spans="5:5" x14ac:dyDescent="0.2">
      <c r="E2265" s="26"/>
    </row>
    <row r="2266" spans="5:5" x14ac:dyDescent="0.2">
      <c r="E2266" s="26"/>
    </row>
    <row r="2267" spans="5:5" x14ac:dyDescent="0.2">
      <c r="E2267" s="26"/>
    </row>
    <row r="2268" spans="5:5" x14ac:dyDescent="0.2">
      <c r="E2268" s="26"/>
    </row>
    <row r="2269" spans="5:5" x14ac:dyDescent="0.2">
      <c r="E2269" s="26"/>
    </row>
    <row r="2270" spans="5:5" x14ac:dyDescent="0.2">
      <c r="E2270" s="26"/>
    </row>
    <row r="2271" spans="5:5" x14ac:dyDescent="0.2">
      <c r="E2271" s="26"/>
    </row>
    <row r="2272" spans="5:5" x14ac:dyDescent="0.2">
      <c r="E2272" s="26"/>
    </row>
    <row r="2273" spans="5:5" x14ac:dyDescent="0.2">
      <c r="E2273" s="26"/>
    </row>
    <row r="2274" spans="5:5" x14ac:dyDescent="0.2">
      <c r="E2274" s="26"/>
    </row>
    <row r="2275" spans="5:5" x14ac:dyDescent="0.2">
      <c r="E2275" s="26"/>
    </row>
    <row r="2276" spans="5:5" x14ac:dyDescent="0.2">
      <c r="E2276" s="26"/>
    </row>
    <row r="2277" spans="5:5" x14ac:dyDescent="0.2">
      <c r="E2277" s="26"/>
    </row>
    <row r="2278" spans="5:5" x14ac:dyDescent="0.2">
      <c r="E2278" s="26"/>
    </row>
    <row r="2279" spans="5:5" x14ac:dyDescent="0.2">
      <c r="E2279" s="26"/>
    </row>
    <row r="2280" spans="5:5" x14ac:dyDescent="0.2">
      <c r="E2280" s="26"/>
    </row>
    <row r="2281" spans="5:5" x14ac:dyDescent="0.2">
      <c r="E2281" s="26"/>
    </row>
    <row r="2282" spans="5:5" x14ac:dyDescent="0.2">
      <c r="E2282" s="26"/>
    </row>
    <row r="2283" spans="5:5" x14ac:dyDescent="0.2">
      <c r="E2283" s="26"/>
    </row>
    <row r="2284" spans="5:5" x14ac:dyDescent="0.2">
      <c r="E2284" s="26"/>
    </row>
    <row r="2285" spans="5:5" x14ac:dyDescent="0.2">
      <c r="E2285" s="26"/>
    </row>
    <row r="2286" spans="5:5" x14ac:dyDescent="0.2">
      <c r="E2286" s="26"/>
    </row>
    <row r="2287" spans="5:5" x14ac:dyDescent="0.2">
      <c r="E2287" s="26"/>
    </row>
    <row r="2288" spans="5:5" x14ac:dyDescent="0.2">
      <c r="E2288" s="26"/>
    </row>
    <row r="2289" spans="5:5" x14ac:dyDescent="0.2">
      <c r="E2289" s="26"/>
    </row>
    <row r="2290" spans="5:5" x14ac:dyDescent="0.2">
      <c r="E2290" s="26"/>
    </row>
    <row r="2291" spans="5:5" x14ac:dyDescent="0.2">
      <c r="E2291" s="26"/>
    </row>
    <row r="2292" spans="5:5" x14ac:dyDescent="0.2">
      <c r="E2292" s="26"/>
    </row>
    <row r="2293" spans="5:5" x14ac:dyDescent="0.2">
      <c r="E2293" s="26"/>
    </row>
    <row r="2294" spans="5:5" x14ac:dyDescent="0.2">
      <c r="E2294" s="26"/>
    </row>
    <row r="2295" spans="5:5" x14ac:dyDescent="0.2">
      <c r="E2295" s="26"/>
    </row>
    <row r="2296" spans="5:5" x14ac:dyDescent="0.2">
      <c r="E2296" s="26"/>
    </row>
    <row r="2297" spans="5:5" x14ac:dyDescent="0.2">
      <c r="E2297" s="26"/>
    </row>
    <row r="2298" spans="5:5" x14ac:dyDescent="0.2">
      <c r="E2298" s="26"/>
    </row>
    <row r="2299" spans="5:5" x14ac:dyDescent="0.2">
      <c r="E2299" s="26"/>
    </row>
    <row r="2300" spans="5:5" x14ac:dyDescent="0.2">
      <c r="E2300" s="26"/>
    </row>
    <row r="2301" spans="5:5" x14ac:dyDescent="0.2">
      <c r="E2301" s="26"/>
    </row>
    <row r="2302" spans="5:5" x14ac:dyDescent="0.2">
      <c r="E2302" s="26"/>
    </row>
    <row r="2303" spans="5:5" x14ac:dyDescent="0.2">
      <c r="E2303" s="26"/>
    </row>
    <row r="2304" spans="5:5" x14ac:dyDescent="0.2">
      <c r="E2304" s="26"/>
    </row>
    <row r="2305" spans="5:5" x14ac:dyDescent="0.2">
      <c r="E2305" s="26"/>
    </row>
    <row r="2306" spans="5:5" x14ac:dyDescent="0.2">
      <c r="E2306" s="26"/>
    </row>
    <row r="2307" spans="5:5" x14ac:dyDescent="0.2">
      <c r="E2307" s="26"/>
    </row>
    <row r="2308" spans="5:5" x14ac:dyDescent="0.2">
      <c r="E2308" s="26"/>
    </row>
    <row r="2309" spans="5:5" x14ac:dyDescent="0.2">
      <c r="E2309" s="26"/>
    </row>
    <row r="2310" spans="5:5" x14ac:dyDescent="0.2">
      <c r="E2310" s="26"/>
    </row>
    <row r="2311" spans="5:5" x14ac:dyDescent="0.2">
      <c r="E2311" s="26"/>
    </row>
    <row r="2312" spans="5:5" x14ac:dyDescent="0.2">
      <c r="E2312" s="26"/>
    </row>
    <row r="2313" spans="5:5" x14ac:dyDescent="0.2">
      <c r="E2313" s="26"/>
    </row>
    <row r="2314" spans="5:5" x14ac:dyDescent="0.2">
      <c r="E2314" s="26"/>
    </row>
    <row r="2315" spans="5:5" x14ac:dyDescent="0.2">
      <c r="E2315" s="26"/>
    </row>
    <row r="2316" spans="5:5" x14ac:dyDescent="0.2">
      <c r="E2316" s="26"/>
    </row>
    <row r="2317" spans="5:5" x14ac:dyDescent="0.2">
      <c r="E2317" s="26"/>
    </row>
    <row r="2318" spans="5:5" x14ac:dyDescent="0.2">
      <c r="E2318" s="26"/>
    </row>
    <row r="2319" spans="5:5" x14ac:dyDescent="0.2">
      <c r="E2319" s="26"/>
    </row>
    <row r="2320" spans="5:5" x14ac:dyDescent="0.2">
      <c r="E2320" s="26"/>
    </row>
    <row r="2321" spans="5:5" x14ac:dyDescent="0.2">
      <c r="E2321" s="26"/>
    </row>
    <row r="2322" spans="5:5" x14ac:dyDescent="0.2">
      <c r="E2322" s="26"/>
    </row>
    <row r="2323" spans="5:5" x14ac:dyDescent="0.2">
      <c r="E2323" s="26"/>
    </row>
    <row r="2324" spans="5:5" x14ac:dyDescent="0.2">
      <c r="E2324" s="26"/>
    </row>
    <row r="2325" spans="5:5" x14ac:dyDescent="0.2">
      <c r="E2325" s="26"/>
    </row>
    <row r="2326" spans="5:5" x14ac:dyDescent="0.2">
      <c r="E2326" s="26"/>
    </row>
    <row r="2327" spans="5:5" x14ac:dyDescent="0.2">
      <c r="E2327" s="26"/>
    </row>
    <row r="2328" spans="5:5" x14ac:dyDescent="0.2">
      <c r="E2328" s="26"/>
    </row>
    <row r="2329" spans="5:5" x14ac:dyDescent="0.2">
      <c r="E2329" s="26"/>
    </row>
    <row r="2330" spans="5:5" x14ac:dyDescent="0.2">
      <c r="E2330" s="26"/>
    </row>
    <row r="2331" spans="5:5" x14ac:dyDescent="0.2">
      <c r="E2331" s="26"/>
    </row>
    <row r="2332" spans="5:5" x14ac:dyDescent="0.2">
      <c r="E2332" s="26"/>
    </row>
    <row r="2333" spans="5:5" x14ac:dyDescent="0.2">
      <c r="E2333" s="26"/>
    </row>
    <row r="2334" spans="5:5" x14ac:dyDescent="0.2">
      <c r="E2334" s="26"/>
    </row>
    <row r="2335" spans="5:5" x14ac:dyDescent="0.2">
      <c r="E2335" s="26"/>
    </row>
    <row r="2336" spans="5:5" x14ac:dyDescent="0.2">
      <c r="E2336" s="26"/>
    </row>
    <row r="2337" spans="5:5" x14ac:dyDescent="0.2">
      <c r="E2337" s="26"/>
    </row>
    <row r="2338" spans="5:5" x14ac:dyDescent="0.2">
      <c r="E2338" s="26"/>
    </row>
    <row r="2339" spans="5:5" x14ac:dyDescent="0.2">
      <c r="E2339" s="26"/>
    </row>
    <row r="2340" spans="5:5" x14ac:dyDescent="0.2">
      <c r="E2340" s="26"/>
    </row>
    <row r="2341" spans="5:5" x14ac:dyDescent="0.2">
      <c r="E2341" s="26"/>
    </row>
    <row r="2342" spans="5:5" x14ac:dyDescent="0.2">
      <c r="E2342" s="26"/>
    </row>
    <row r="2343" spans="5:5" x14ac:dyDescent="0.2">
      <c r="E2343" s="26"/>
    </row>
    <row r="2344" spans="5:5" x14ac:dyDescent="0.2">
      <c r="E2344" s="26"/>
    </row>
    <row r="2345" spans="5:5" x14ac:dyDescent="0.2">
      <c r="E2345" s="26"/>
    </row>
    <row r="2346" spans="5:5" x14ac:dyDescent="0.2">
      <c r="E2346" s="26"/>
    </row>
    <row r="2347" spans="5:5" x14ac:dyDescent="0.2">
      <c r="E2347" s="26"/>
    </row>
    <row r="2348" spans="5:5" x14ac:dyDescent="0.2">
      <c r="E2348" s="26"/>
    </row>
    <row r="2349" spans="5:5" x14ac:dyDescent="0.2">
      <c r="E2349" s="26"/>
    </row>
    <row r="2350" spans="5:5" x14ac:dyDescent="0.2">
      <c r="E2350" s="26"/>
    </row>
    <row r="2351" spans="5:5" x14ac:dyDescent="0.2">
      <c r="E2351" s="26"/>
    </row>
    <row r="2352" spans="5:5" x14ac:dyDescent="0.2">
      <c r="E2352" s="26"/>
    </row>
    <row r="2353" spans="5:5" x14ac:dyDescent="0.2">
      <c r="E2353" s="26"/>
    </row>
    <row r="2354" spans="5:5" x14ac:dyDescent="0.2">
      <c r="E2354" s="26"/>
    </row>
    <row r="2355" spans="5:5" x14ac:dyDescent="0.2">
      <c r="E2355" s="26"/>
    </row>
    <row r="2356" spans="5:5" x14ac:dyDescent="0.2">
      <c r="E2356" s="26"/>
    </row>
    <row r="2357" spans="5:5" x14ac:dyDescent="0.2">
      <c r="E2357" s="26"/>
    </row>
    <row r="2358" spans="5:5" x14ac:dyDescent="0.2">
      <c r="E2358" s="26"/>
    </row>
    <row r="2359" spans="5:5" x14ac:dyDescent="0.2">
      <c r="E2359" s="26"/>
    </row>
    <row r="2360" spans="5:5" x14ac:dyDescent="0.2">
      <c r="E2360" s="26"/>
    </row>
    <row r="2361" spans="5:5" x14ac:dyDescent="0.2">
      <c r="E2361" s="26"/>
    </row>
    <row r="2362" spans="5:5" x14ac:dyDescent="0.2">
      <c r="E2362" s="26"/>
    </row>
    <row r="2363" spans="5:5" x14ac:dyDescent="0.2">
      <c r="E2363" s="26"/>
    </row>
    <row r="2364" spans="5:5" x14ac:dyDescent="0.2">
      <c r="E2364" s="26"/>
    </row>
    <row r="2365" spans="5:5" x14ac:dyDescent="0.2">
      <c r="E2365" s="26"/>
    </row>
    <row r="2366" spans="5:5" x14ac:dyDescent="0.2">
      <c r="E2366" s="26"/>
    </row>
    <row r="2367" spans="5:5" x14ac:dyDescent="0.2">
      <c r="E2367" s="26"/>
    </row>
    <row r="2368" spans="5:5" x14ac:dyDescent="0.2">
      <c r="E2368" s="26"/>
    </row>
    <row r="2369" spans="5:5" x14ac:dyDescent="0.2">
      <c r="E2369" s="26"/>
    </row>
    <row r="2370" spans="5:5" x14ac:dyDescent="0.2">
      <c r="E2370" s="26"/>
    </row>
    <row r="2371" spans="5:5" x14ac:dyDescent="0.2">
      <c r="E2371" s="26"/>
    </row>
    <row r="2372" spans="5:5" x14ac:dyDescent="0.2">
      <c r="E2372" s="26"/>
    </row>
    <row r="2373" spans="5:5" x14ac:dyDescent="0.2">
      <c r="E2373" s="26"/>
    </row>
    <row r="2374" spans="5:5" x14ac:dyDescent="0.2">
      <c r="E2374" s="26"/>
    </row>
    <row r="2375" spans="5:5" x14ac:dyDescent="0.2">
      <c r="E2375" s="26"/>
    </row>
    <row r="2376" spans="5:5" x14ac:dyDescent="0.2">
      <c r="E2376" s="26"/>
    </row>
    <row r="2377" spans="5:5" x14ac:dyDescent="0.2">
      <c r="E2377" s="26"/>
    </row>
    <row r="2378" spans="5:5" x14ac:dyDescent="0.2">
      <c r="E2378" s="26"/>
    </row>
    <row r="2379" spans="5:5" x14ac:dyDescent="0.2">
      <c r="E2379" s="26"/>
    </row>
    <row r="2380" spans="5:5" x14ac:dyDescent="0.2">
      <c r="E2380" s="26"/>
    </row>
    <row r="2381" spans="5:5" x14ac:dyDescent="0.2">
      <c r="E2381" s="26"/>
    </row>
    <row r="2382" spans="5:5" x14ac:dyDescent="0.2">
      <c r="E2382" s="26"/>
    </row>
    <row r="2383" spans="5:5" x14ac:dyDescent="0.2">
      <c r="E2383" s="26"/>
    </row>
    <row r="2384" spans="5:5" x14ac:dyDescent="0.2">
      <c r="E2384" s="26"/>
    </row>
    <row r="2385" spans="5:5" x14ac:dyDescent="0.2">
      <c r="E2385" s="26"/>
    </row>
    <row r="2386" spans="5:5" x14ac:dyDescent="0.2">
      <c r="E2386" s="26"/>
    </row>
    <row r="2387" spans="5:5" x14ac:dyDescent="0.2">
      <c r="E2387" s="26"/>
    </row>
    <row r="2388" spans="5:5" x14ac:dyDescent="0.2">
      <c r="E2388" s="26"/>
    </row>
    <row r="2389" spans="5:5" x14ac:dyDescent="0.2">
      <c r="E2389" s="26"/>
    </row>
    <row r="2390" spans="5:5" x14ac:dyDescent="0.2">
      <c r="E2390" s="26"/>
    </row>
    <row r="2391" spans="5:5" x14ac:dyDescent="0.2">
      <c r="E2391" s="26"/>
    </row>
    <row r="2392" spans="5:5" x14ac:dyDescent="0.2">
      <c r="E2392" s="26"/>
    </row>
    <row r="2393" spans="5:5" x14ac:dyDescent="0.2">
      <c r="E2393" s="26"/>
    </row>
    <row r="2394" spans="5:5" x14ac:dyDescent="0.2">
      <c r="E2394" s="26"/>
    </row>
    <row r="2395" spans="5:5" x14ac:dyDescent="0.2">
      <c r="E2395" s="26"/>
    </row>
    <row r="2396" spans="5:5" x14ac:dyDescent="0.2">
      <c r="E2396" s="26"/>
    </row>
    <row r="2397" spans="5:5" x14ac:dyDescent="0.2">
      <c r="E2397" s="26"/>
    </row>
    <row r="2398" spans="5:5" x14ac:dyDescent="0.2">
      <c r="E2398" s="26"/>
    </row>
    <row r="2399" spans="5:5" x14ac:dyDescent="0.2">
      <c r="E2399" s="26"/>
    </row>
    <row r="2400" spans="5:5" x14ac:dyDescent="0.2">
      <c r="E2400" s="26"/>
    </row>
    <row r="2401" spans="5:5" x14ac:dyDescent="0.2">
      <c r="E2401" s="26"/>
    </row>
    <row r="2402" spans="5:5" x14ac:dyDescent="0.2">
      <c r="E2402" s="26"/>
    </row>
    <row r="2403" spans="5:5" x14ac:dyDescent="0.2">
      <c r="E2403" s="26"/>
    </row>
    <row r="2404" spans="5:5" x14ac:dyDescent="0.2">
      <c r="E2404" s="26"/>
    </row>
    <row r="2405" spans="5:5" x14ac:dyDescent="0.2">
      <c r="E2405" s="26"/>
    </row>
    <row r="2406" spans="5:5" x14ac:dyDescent="0.2">
      <c r="E2406" s="26"/>
    </row>
    <row r="2407" spans="5:5" x14ac:dyDescent="0.2">
      <c r="E2407" s="26"/>
    </row>
    <row r="2408" spans="5:5" x14ac:dyDescent="0.2">
      <c r="E2408" s="26"/>
    </row>
    <row r="2409" spans="5:5" x14ac:dyDescent="0.2">
      <c r="E2409" s="26"/>
    </row>
    <row r="2410" spans="5:5" x14ac:dyDescent="0.2">
      <c r="E2410" s="26"/>
    </row>
    <row r="2411" spans="5:5" x14ac:dyDescent="0.2">
      <c r="E2411" s="26"/>
    </row>
    <row r="2412" spans="5:5" x14ac:dyDescent="0.2">
      <c r="E2412" s="26"/>
    </row>
    <row r="2413" spans="5:5" x14ac:dyDescent="0.2">
      <c r="E2413" s="26"/>
    </row>
    <row r="2414" spans="5:5" x14ac:dyDescent="0.2">
      <c r="E2414" s="26"/>
    </row>
    <row r="2415" spans="5:5" x14ac:dyDescent="0.2">
      <c r="E2415" s="26"/>
    </row>
    <row r="2416" spans="5:5" x14ac:dyDescent="0.2">
      <c r="E2416" s="26"/>
    </row>
    <row r="2417" spans="5:5" x14ac:dyDescent="0.2">
      <c r="E2417" s="26"/>
    </row>
    <row r="2418" spans="5:5" x14ac:dyDescent="0.2">
      <c r="E2418" s="26"/>
    </row>
    <row r="2419" spans="5:5" x14ac:dyDescent="0.2">
      <c r="E2419" s="26"/>
    </row>
    <row r="2420" spans="5:5" x14ac:dyDescent="0.2">
      <c r="E2420" s="26"/>
    </row>
    <row r="2421" spans="5:5" x14ac:dyDescent="0.2">
      <c r="E2421" s="26"/>
    </row>
    <row r="2422" spans="5:5" x14ac:dyDescent="0.2">
      <c r="E2422" s="26"/>
    </row>
    <row r="2423" spans="5:5" x14ac:dyDescent="0.2">
      <c r="E2423" s="26"/>
    </row>
    <row r="2424" spans="5:5" x14ac:dyDescent="0.2">
      <c r="E2424" s="26"/>
    </row>
    <row r="2425" spans="5:5" x14ac:dyDescent="0.2">
      <c r="E2425" s="26"/>
    </row>
    <row r="2426" spans="5:5" x14ac:dyDescent="0.2">
      <c r="E2426" s="26"/>
    </row>
    <row r="2427" spans="5:5" x14ac:dyDescent="0.2">
      <c r="E2427" s="26"/>
    </row>
    <row r="2428" spans="5:5" x14ac:dyDescent="0.2">
      <c r="E2428" s="26"/>
    </row>
    <row r="2429" spans="5:5" x14ac:dyDescent="0.2">
      <c r="E2429" s="26"/>
    </row>
    <row r="2430" spans="5:5" x14ac:dyDescent="0.2">
      <c r="E2430" s="26"/>
    </row>
    <row r="2431" spans="5:5" x14ac:dyDescent="0.2">
      <c r="E2431" s="26"/>
    </row>
    <row r="2432" spans="5:5" x14ac:dyDescent="0.2">
      <c r="E2432" s="26"/>
    </row>
    <row r="2433" spans="5:5" x14ac:dyDescent="0.2">
      <c r="E2433" s="26"/>
    </row>
    <row r="2434" spans="5:5" x14ac:dyDescent="0.2">
      <c r="E2434" s="26"/>
    </row>
    <row r="2435" spans="5:5" x14ac:dyDescent="0.2">
      <c r="E2435" s="26"/>
    </row>
    <row r="2436" spans="5:5" x14ac:dyDescent="0.2">
      <c r="E2436" s="26"/>
    </row>
    <row r="2437" spans="5:5" x14ac:dyDescent="0.2">
      <c r="E2437" s="26"/>
    </row>
    <row r="2438" spans="5:5" x14ac:dyDescent="0.2">
      <c r="E2438" s="26"/>
    </row>
    <row r="2439" spans="5:5" x14ac:dyDescent="0.2">
      <c r="E2439" s="26"/>
    </row>
    <row r="2440" spans="5:5" x14ac:dyDescent="0.2">
      <c r="E2440" s="26"/>
    </row>
    <row r="2441" spans="5:5" x14ac:dyDescent="0.2">
      <c r="E2441" s="26"/>
    </row>
    <row r="2442" spans="5:5" x14ac:dyDescent="0.2">
      <c r="E2442" s="26"/>
    </row>
    <row r="2443" spans="5:5" x14ac:dyDescent="0.2">
      <c r="E2443" s="26"/>
    </row>
    <row r="2444" spans="5:5" x14ac:dyDescent="0.2">
      <c r="E2444" s="26"/>
    </row>
    <row r="2445" spans="5:5" x14ac:dyDescent="0.2">
      <c r="E2445" s="26"/>
    </row>
    <row r="2446" spans="5:5" x14ac:dyDescent="0.2">
      <c r="E2446" s="26"/>
    </row>
    <row r="2447" spans="5:5" x14ac:dyDescent="0.2">
      <c r="E2447" s="26"/>
    </row>
    <row r="2448" spans="5:5" x14ac:dyDescent="0.2">
      <c r="E2448" s="26"/>
    </row>
    <row r="2449" spans="5:5" x14ac:dyDescent="0.2">
      <c r="E2449" s="26"/>
    </row>
    <row r="2450" spans="5:5" x14ac:dyDescent="0.2">
      <c r="E2450" s="26"/>
    </row>
    <row r="2451" spans="5:5" x14ac:dyDescent="0.2">
      <c r="E2451" s="26"/>
    </row>
    <row r="2452" spans="5:5" x14ac:dyDescent="0.2">
      <c r="E2452" s="26"/>
    </row>
    <row r="2453" spans="5:5" x14ac:dyDescent="0.2">
      <c r="E2453" s="26"/>
    </row>
    <row r="2454" spans="5:5" x14ac:dyDescent="0.2">
      <c r="E2454" s="26"/>
    </row>
    <row r="2455" spans="5:5" x14ac:dyDescent="0.2">
      <c r="E2455" s="26"/>
    </row>
    <row r="2456" spans="5:5" x14ac:dyDescent="0.2">
      <c r="E2456" s="26"/>
    </row>
    <row r="2457" spans="5:5" x14ac:dyDescent="0.2">
      <c r="E2457" s="26"/>
    </row>
    <row r="2458" spans="5:5" x14ac:dyDescent="0.2">
      <c r="E2458" s="26"/>
    </row>
    <row r="2459" spans="5:5" x14ac:dyDescent="0.2">
      <c r="E2459" s="26"/>
    </row>
    <row r="2460" spans="5:5" x14ac:dyDescent="0.2">
      <c r="E2460" s="26"/>
    </row>
    <row r="2461" spans="5:5" x14ac:dyDescent="0.2">
      <c r="E2461" s="26"/>
    </row>
    <row r="2462" spans="5:5" x14ac:dyDescent="0.2">
      <c r="E2462" s="26"/>
    </row>
    <row r="2463" spans="5:5" x14ac:dyDescent="0.2">
      <c r="E2463" s="26"/>
    </row>
    <row r="2464" spans="5:5" x14ac:dyDescent="0.2">
      <c r="E2464" s="26"/>
    </row>
    <row r="2465" spans="5:5" x14ac:dyDescent="0.2">
      <c r="E2465" s="26"/>
    </row>
    <row r="2466" spans="5:5" x14ac:dyDescent="0.2">
      <c r="E2466" s="26"/>
    </row>
    <row r="2467" spans="5:5" x14ac:dyDescent="0.2">
      <c r="E2467" s="26"/>
    </row>
    <row r="2468" spans="5:5" x14ac:dyDescent="0.2">
      <c r="E2468" s="26"/>
    </row>
    <row r="2469" spans="5:5" x14ac:dyDescent="0.2">
      <c r="E2469" s="26"/>
    </row>
    <row r="2470" spans="5:5" x14ac:dyDescent="0.2">
      <c r="E2470" s="26"/>
    </row>
    <row r="2471" spans="5:5" x14ac:dyDescent="0.2">
      <c r="E2471" s="26"/>
    </row>
    <row r="2472" spans="5:5" x14ac:dyDescent="0.2">
      <c r="E2472" s="26"/>
    </row>
    <row r="2473" spans="5:5" x14ac:dyDescent="0.2">
      <c r="E2473" s="26"/>
    </row>
    <row r="2474" spans="5:5" x14ac:dyDescent="0.2">
      <c r="E2474" s="26"/>
    </row>
    <row r="2475" spans="5:5" x14ac:dyDescent="0.2">
      <c r="E2475" s="26"/>
    </row>
    <row r="2476" spans="5:5" x14ac:dyDescent="0.2">
      <c r="E2476" s="26"/>
    </row>
    <row r="2477" spans="5:5" x14ac:dyDescent="0.2">
      <c r="E2477" s="26"/>
    </row>
    <row r="2478" spans="5:5" x14ac:dyDescent="0.2">
      <c r="E2478" s="26"/>
    </row>
    <row r="2479" spans="5:5" x14ac:dyDescent="0.2">
      <c r="E2479" s="26"/>
    </row>
    <row r="2480" spans="5:5" x14ac:dyDescent="0.2">
      <c r="E2480" s="26"/>
    </row>
    <row r="2481" spans="5:5" x14ac:dyDescent="0.2">
      <c r="E2481" s="26"/>
    </row>
    <row r="2482" spans="5:5" x14ac:dyDescent="0.2">
      <c r="E2482" s="26"/>
    </row>
    <row r="2483" spans="5:5" x14ac:dyDescent="0.2">
      <c r="E2483" s="26"/>
    </row>
    <row r="2484" spans="5:5" x14ac:dyDescent="0.2">
      <c r="E2484" s="26"/>
    </row>
    <row r="2485" spans="5:5" x14ac:dyDescent="0.2">
      <c r="E2485" s="26"/>
    </row>
    <row r="2486" spans="5:5" x14ac:dyDescent="0.2">
      <c r="E2486" s="26"/>
    </row>
    <row r="2487" spans="5:5" x14ac:dyDescent="0.2">
      <c r="E2487" s="26"/>
    </row>
    <row r="2488" spans="5:5" x14ac:dyDescent="0.2">
      <c r="E2488" s="26"/>
    </row>
    <row r="2489" spans="5:5" x14ac:dyDescent="0.2">
      <c r="E2489" s="26"/>
    </row>
    <row r="2490" spans="5:5" x14ac:dyDescent="0.2">
      <c r="E2490" s="26"/>
    </row>
    <row r="2491" spans="5:5" x14ac:dyDescent="0.2">
      <c r="E2491" s="26"/>
    </row>
    <row r="2492" spans="5:5" x14ac:dyDescent="0.2">
      <c r="E2492" s="26"/>
    </row>
    <row r="2493" spans="5:5" x14ac:dyDescent="0.2">
      <c r="E2493" s="26"/>
    </row>
    <row r="2494" spans="5:5" x14ac:dyDescent="0.2">
      <c r="E2494" s="26"/>
    </row>
    <row r="2495" spans="5:5" x14ac:dyDescent="0.2">
      <c r="E2495" s="26"/>
    </row>
    <row r="2496" spans="5:5" x14ac:dyDescent="0.2">
      <c r="E2496" s="26"/>
    </row>
    <row r="2497" spans="5:5" x14ac:dyDescent="0.2">
      <c r="E2497" s="26"/>
    </row>
    <row r="2498" spans="5:5" x14ac:dyDescent="0.2">
      <c r="E2498" s="26"/>
    </row>
    <row r="2499" spans="5:5" x14ac:dyDescent="0.2">
      <c r="E2499" s="26"/>
    </row>
    <row r="2500" spans="5:5" x14ac:dyDescent="0.2">
      <c r="E2500" s="26"/>
    </row>
    <row r="2501" spans="5:5" x14ac:dyDescent="0.2">
      <c r="E2501" s="26"/>
    </row>
    <row r="2502" spans="5:5" x14ac:dyDescent="0.2">
      <c r="E2502" s="26"/>
    </row>
    <row r="2503" spans="5:5" x14ac:dyDescent="0.2">
      <c r="E2503" s="26"/>
    </row>
    <row r="2504" spans="5:5" x14ac:dyDescent="0.2">
      <c r="E2504" s="26"/>
    </row>
    <row r="2505" spans="5:5" x14ac:dyDescent="0.2">
      <c r="E2505" s="26"/>
    </row>
    <row r="2506" spans="5:5" x14ac:dyDescent="0.2">
      <c r="E2506" s="26"/>
    </row>
    <row r="2507" spans="5:5" x14ac:dyDescent="0.2">
      <c r="E2507" s="26"/>
    </row>
    <row r="2508" spans="5:5" x14ac:dyDescent="0.2">
      <c r="E2508" s="26"/>
    </row>
    <row r="2509" spans="5:5" x14ac:dyDescent="0.2">
      <c r="E2509" s="26"/>
    </row>
    <row r="2510" spans="5:5" x14ac:dyDescent="0.2">
      <c r="E2510" s="26"/>
    </row>
    <row r="2511" spans="5:5" x14ac:dyDescent="0.2">
      <c r="E2511" s="26"/>
    </row>
    <row r="2512" spans="5:5" x14ac:dyDescent="0.2">
      <c r="E2512" s="26"/>
    </row>
    <row r="2513" spans="5:5" x14ac:dyDescent="0.2">
      <c r="E2513" s="26"/>
    </row>
    <row r="2514" spans="5:5" x14ac:dyDescent="0.2">
      <c r="E2514" s="26"/>
    </row>
    <row r="2515" spans="5:5" x14ac:dyDescent="0.2">
      <c r="E2515" s="26"/>
    </row>
    <row r="2516" spans="5:5" x14ac:dyDescent="0.2">
      <c r="E2516" s="26"/>
    </row>
    <row r="2517" spans="5:5" x14ac:dyDescent="0.2">
      <c r="E2517" s="26"/>
    </row>
    <row r="2518" spans="5:5" x14ac:dyDescent="0.2">
      <c r="E2518" s="26"/>
    </row>
    <row r="2519" spans="5:5" x14ac:dyDescent="0.2">
      <c r="E2519" s="26"/>
    </row>
    <row r="2520" spans="5:5" x14ac:dyDescent="0.2">
      <c r="E2520" s="26"/>
    </row>
    <row r="2521" spans="5:5" x14ac:dyDescent="0.2">
      <c r="E2521" s="26"/>
    </row>
    <row r="2522" spans="5:5" x14ac:dyDescent="0.2">
      <c r="E2522" s="26"/>
    </row>
    <row r="2523" spans="5:5" x14ac:dyDescent="0.2">
      <c r="E2523" s="26"/>
    </row>
    <row r="2524" spans="5:5" x14ac:dyDescent="0.2">
      <c r="E2524" s="26"/>
    </row>
    <row r="2525" spans="5:5" x14ac:dyDescent="0.2">
      <c r="E2525" s="26"/>
    </row>
    <row r="2526" spans="5:5" x14ac:dyDescent="0.2">
      <c r="E2526" s="26"/>
    </row>
    <row r="2527" spans="5:5" x14ac:dyDescent="0.2">
      <c r="E2527" s="26"/>
    </row>
    <row r="2528" spans="5:5" x14ac:dyDescent="0.2">
      <c r="E2528" s="26"/>
    </row>
    <row r="2529" spans="5:5" x14ac:dyDescent="0.2">
      <c r="E2529" s="26"/>
    </row>
    <row r="2530" spans="5:5" x14ac:dyDescent="0.2">
      <c r="E2530" s="26"/>
    </row>
    <row r="2531" spans="5:5" x14ac:dyDescent="0.2">
      <c r="E2531" s="26"/>
    </row>
    <row r="2532" spans="5:5" x14ac:dyDescent="0.2">
      <c r="E2532" s="26"/>
    </row>
    <row r="2533" spans="5:5" x14ac:dyDescent="0.2">
      <c r="E2533" s="26"/>
    </row>
    <row r="2534" spans="5:5" x14ac:dyDescent="0.2">
      <c r="E2534" s="26"/>
    </row>
    <row r="2535" spans="5:5" x14ac:dyDescent="0.2">
      <c r="E2535" s="26"/>
    </row>
    <row r="2536" spans="5:5" x14ac:dyDescent="0.2">
      <c r="E2536" s="26"/>
    </row>
    <row r="2537" spans="5:5" x14ac:dyDescent="0.2">
      <c r="E2537" s="26"/>
    </row>
    <row r="2538" spans="5:5" x14ac:dyDescent="0.2">
      <c r="E2538" s="26"/>
    </row>
    <row r="2539" spans="5:5" x14ac:dyDescent="0.2">
      <c r="E2539" s="26"/>
    </row>
    <row r="2540" spans="5:5" x14ac:dyDescent="0.2">
      <c r="E2540" s="26"/>
    </row>
    <row r="2541" spans="5:5" x14ac:dyDescent="0.2">
      <c r="E2541" s="26"/>
    </row>
    <row r="2542" spans="5:5" x14ac:dyDescent="0.2">
      <c r="E2542" s="26"/>
    </row>
    <row r="2543" spans="5:5" x14ac:dyDescent="0.2">
      <c r="E2543" s="26"/>
    </row>
    <row r="2544" spans="5:5" x14ac:dyDescent="0.2">
      <c r="E2544" s="26"/>
    </row>
    <row r="2545" spans="5:5" x14ac:dyDescent="0.2">
      <c r="E2545" s="26"/>
    </row>
    <row r="2546" spans="5:5" x14ac:dyDescent="0.2">
      <c r="E2546" s="26"/>
    </row>
    <row r="2547" spans="5:5" x14ac:dyDescent="0.2">
      <c r="E2547" s="26"/>
    </row>
    <row r="2548" spans="5:5" x14ac:dyDescent="0.2">
      <c r="E2548" s="26"/>
    </row>
    <row r="2549" spans="5:5" x14ac:dyDescent="0.2">
      <c r="E2549" s="26"/>
    </row>
    <row r="2550" spans="5:5" x14ac:dyDescent="0.2">
      <c r="E2550" s="26"/>
    </row>
    <row r="2551" spans="5:5" x14ac:dyDescent="0.2">
      <c r="E2551" s="26"/>
    </row>
    <row r="2552" spans="5:5" x14ac:dyDescent="0.2">
      <c r="E2552" s="26"/>
    </row>
    <row r="2553" spans="5:5" x14ac:dyDescent="0.2">
      <c r="E2553" s="26"/>
    </row>
    <row r="2554" spans="5:5" x14ac:dyDescent="0.2">
      <c r="E2554" s="26"/>
    </row>
    <row r="2555" spans="5:5" x14ac:dyDescent="0.2">
      <c r="E2555" s="26"/>
    </row>
    <row r="2556" spans="5:5" x14ac:dyDescent="0.2">
      <c r="E2556" s="26"/>
    </row>
    <row r="2557" spans="5:5" x14ac:dyDescent="0.2">
      <c r="E2557" s="26"/>
    </row>
    <row r="2558" spans="5:5" x14ac:dyDescent="0.2">
      <c r="E2558" s="26"/>
    </row>
    <row r="2559" spans="5:5" x14ac:dyDescent="0.2">
      <c r="E2559" s="26"/>
    </row>
    <row r="2560" spans="5:5" x14ac:dyDescent="0.2">
      <c r="E2560" s="26"/>
    </row>
    <row r="2561" spans="5:5" x14ac:dyDescent="0.2">
      <c r="E2561" s="26"/>
    </row>
    <row r="2562" spans="5:5" x14ac:dyDescent="0.2">
      <c r="E2562" s="26"/>
    </row>
    <row r="2563" spans="5:5" x14ac:dyDescent="0.2">
      <c r="E2563" s="26"/>
    </row>
    <row r="2564" spans="5:5" x14ac:dyDescent="0.2">
      <c r="E2564" s="26"/>
    </row>
    <row r="2565" spans="5:5" x14ac:dyDescent="0.2">
      <c r="E2565" s="26"/>
    </row>
    <row r="2566" spans="5:5" x14ac:dyDescent="0.2">
      <c r="E2566" s="26"/>
    </row>
    <row r="2567" spans="5:5" x14ac:dyDescent="0.2">
      <c r="E2567" s="26"/>
    </row>
    <row r="2568" spans="5:5" x14ac:dyDescent="0.2">
      <c r="E2568" s="26"/>
    </row>
    <row r="2569" spans="5:5" x14ac:dyDescent="0.2">
      <c r="E2569" s="26"/>
    </row>
    <row r="2570" spans="5:5" x14ac:dyDescent="0.2">
      <c r="E2570" s="26"/>
    </row>
    <row r="2571" spans="5:5" x14ac:dyDescent="0.2">
      <c r="E2571" s="26"/>
    </row>
    <row r="2572" spans="5:5" x14ac:dyDescent="0.2">
      <c r="E2572" s="26"/>
    </row>
    <row r="2573" spans="5:5" x14ac:dyDescent="0.2">
      <c r="E2573" s="26"/>
    </row>
    <row r="2574" spans="5:5" x14ac:dyDescent="0.2">
      <c r="E2574" s="26"/>
    </row>
    <row r="2575" spans="5:5" x14ac:dyDescent="0.2">
      <c r="E2575" s="26"/>
    </row>
    <row r="2576" spans="5:5" x14ac:dyDescent="0.2">
      <c r="E2576" s="26"/>
    </row>
    <row r="2577" spans="5:5" x14ac:dyDescent="0.2">
      <c r="E2577" s="26"/>
    </row>
    <row r="2578" spans="5:5" x14ac:dyDescent="0.2">
      <c r="E2578" s="26"/>
    </row>
    <row r="2579" spans="5:5" x14ac:dyDescent="0.2">
      <c r="E2579" s="26"/>
    </row>
    <row r="2580" spans="5:5" x14ac:dyDescent="0.2">
      <c r="E2580" s="26"/>
    </row>
    <row r="2581" spans="5:5" x14ac:dyDescent="0.2">
      <c r="E2581" s="26"/>
    </row>
    <row r="2582" spans="5:5" x14ac:dyDescent="0.2">
      <c r="E2582" s="26"/>
    </row>
    <row r="2583" spans="5:5" x14ac:dyDescent="0.2">
      <c r="E2583" s="26"/>
    </row>
    <row r="2584" spans="5:5" x14ac:dyDescent="0.2">
      <c r="E2584" s="26"/>
    </row>
    <row r="2585" spans="5:5" x14ac:dyDescent="0.2">
      <c r="E2585" s="26"/>
    </row>
    <row r="2586" spans="5:5" x14ac:dyDescent="0.2">
      <c r="E2586" s="26"/>
    </row>
    <row r="2587" spans="5:5" x14ac:dyDescent="0.2">
      <c r="E2587" s="26"/>
    </row>
    <row r="2588" spans="5:5" x14ac:dyDescent="0.2">
      <c r="E2588" s="26"/>
    </row>
    <row r="2589" spans="5:5" x14ac:dyDescent="0.2">
      <c r="E2589" s="26"/>
    </row>
    <row r="2590" spans="5:5" x14ac:dyDescent="0.2">
      <c r="E2590" s="26"/>
    </row>
    <row r="2591" spans="5:5" x14ac:dyDescent="0.2">
      <c r="E2591" s="26"/>
    </row>
    <row r="2592" spans="5:5" x14ac:dyDescent="0.2">
      <c r="E2592" s="26"/>
    </row>
    <row r="2593" spans="5:5" x14ac:dyDescent="0.2">
      <c r="E2593" s="26"/>
    </row>
    <row r="2594" spans="5:5" x14ac:dyDescent="0.2">
      <c r="E2594" s="26"/>
    </row>
    <row r="2595" spans="5:5" x14ac:dyDescent="0.2">
      <c r="E2595" s="26"/>
    </row>
    <row r="2596" spans="5:5" x14ac:dyDescent="0.2">
      <c r="E2596" s="26"/>
    </row>
    <row r="2597" spans="5:5" x14ac:dyDescent="0.2">
      <c r="E2597" s="26"/>
    </row>
    <row r="2598" spans="5:5" x14ac:dyDescent="0.2">
      <c r="E2598" s="26"/>
    </row>
    <row r="2599" spans="5:5" x14ac:dyDescent="0.2">
      <c r="E2599" s="26"/>
    </row>
    <row r="2600" spans="5:5" x14ac:dyDescent="0.2">
      <c r="E2600" s="26"/>
    </row>
    <row r="2601" spans="5:5" x14ac:dyDescent="0.2">
      <c r="E2601" s="26"/>
    </row>
    <row r="2602" spans="5:5" x14ac:dyDescent="0.2">
      <c r="E2602" s="26"/>
    </row>
    <row r="2603" spans="5:5" x14ac:dyDescent="0.2">
      <c r="E2603" s="26"/>
    </row>
    <row r="2604" spans="5:5" x14ac:dyDescent="0.2">
      <c r="E2604" s="26"/>
    </row>
    <row r="2605" spans="5:5" x14ac:dyDescent="0.2">
      <c r="E2605" s="26"/>
    </row>
    <row r="2606" spans="5:5" x14ac:dyDescent="0.2">
      <c r="E2606" s="26"/>
    </row>
    <row r="2607" spans="5:5" x14ac:dyDescent="0.2">
      <c r="E2607" s="26"/>
    </row>
    <row r="2608" spans="5:5" x14ac:dyDescent="0.2">
      <c r="E2608" s="26"/>
    </row>
    <row r="2609" spans="5:5" x14ac:dyDescent="0.2">
      <c r="E2609" s="26"/>
    </row>
    <row r="2610" spans="5:5" x14ac:dyDescent="0.2">
      <c r="E2610" s="26"/>
    </row>
    <row r="2611" spans="5:5" x14ac:dyDescent="0.2">
      <c r="E2611" s="26"/>
    </row>
    <row r="2612" spans="5:5" x14ac:dyDescent="0.2">
      <c r="E2612" s="26"/>
    </row>
    <row r="2613" spans="5:5" x14ac:dyDescent="0.2">
      <c r="E2613" s="26"/>
    </row>
    <row r="2614" spans="5:5" x14ac:dyDescent="0.2">
      <c r="E2614" s="26"/>
    </row>
    <row r="2615" spans="5:5" x14ac:dyDescent="0.2">
      <c r="E2615" s="26"/>
    </row>
    <row r="2616" spans="5:5" x14ac:dyDescent="0.2">
      <c r="E2616" s="26"/>
    </row>
    <row r="2617" spans="5:5" x14ac:dyDescent="0.2">
      <c r="E2617" s="26"/>
    </row>
    <row r="2618" spans="5:5" x14ac:dyDescent="0.2">
      <c r="E2618" s="26"/>
    </row>
    <row r="2619" spans="5:5" x14ac:dyDescent="0.2">
      <c r="E2619" s="26"/>
    </row>
    <row r="2620" spans="5:5" x14ac:dyDescent="0.2">
      <c r="E2620" s="26"/>
    </row>
    <row r="2621" spans="5:5" x14ac:dyDescent="0.2">
      <c r="E2621" s="26"/>
    </row>
    <row r="2622" spans="5:5" x14ac:dyDescent="0.2">
      <c r="E2622" s="26"/>
    </row>
    <row r="2623" spans="5:5" x14ac:dyDescent="0.2">
      <c r="E2623" s="26"/>
    </row>
    <row r="2624" spans="5:5" x14ac:dyDescent="0.2">
      <c r="E2624" s="26"/>
    </row>
    <row r="2625" spans="5:5" x14ac:dyDescent="0.2">
      <c r="E2625" s="26"/>
    </row>
    <row r="2626" spans="5:5" x14ac:dyDescent="0.2">
      <c r="E2626" s="26"/>
    </row>
    <row r="2627" spans="5:5" x14ac:dyDescent="0.2">
      <c r="E2627" s="26"/>
    </row>
    <row r="2628" spans="5:5" x14ac:dyDescent="0.2">
      <c r="E2628" s="26"/>
    </row>
    <row r="2629" spans="5:5" x14ac:dyDescent="0.2">
      <c r="E2629" s="26"/>
    </row>
    <row r="2630" spans="5:5" x14ac:dyDescent="0.2">
      <c r="E2630" s="26"/>
    </row>
    <row r="2631" spans="5:5" x14ac:dyDescent="0.2">
      <c r="E2631" s="26"/>
    </row>
    <row r="2632" spans="5:5" x14ac:dyDescent="0.2">
      <c r="E2632" s="26"/>
    </row>
    <row r="2633" spans="5:5" x14ac:dyDescent="0.2">
      <c r="E2633" s="26"/>
    </row>
    <row r="2634" spans="5:5" x14ac:dyDescent="0.2">
      <c r="E2634" s="26"/>
    </row>
    <row r="2635" spans="5:5" x14ac:dyDescent="0.2">
      <c r="E2635" s="26"/>
    </row>
    <row r="2636" spans="5:5" x14ac:dyDescent="0.2">
      <c r="E2636" s="26"/>
    </row>
    <row r="2637" spans="5:5" x14ac:dyDescent="0.2">
      <c r="E2637" s="26"/>
    </row>
    <row r="2638" spans="5:5" x14ac:dyDescent="0.2">
      <c r="E2638" s="26"/>
    </row>
    <row r="2639" spans="5:5" x14ac:dyDescent="0.2">
      <c r="E2639" s="26"/>
    </row>
    <row r="2640" spans="5:5" x14ac:dyDescent="0.2">
      <c r="E2640" s="26"/>
    </row>
    <row r="2641" spans="5:5" x14ac:dyDescent="0.2">
      <c r="E2641" s="26"/>
    </row>
    <row r="2642" spans="5:5" x14ac:dyDescent="0.2">
      <c r="E2642" s="26"/>
    </row>
    <row r="2643" spans="5:5" x14ac:dyDescent="0.2">
      <c r="E2643" s="26"/>
    </row>
    <row r="2644" spans="5:5" x14ac:dyDescent="0.2">
      <c r="E2644" s="26"/>
    </row>
    <row r="2645" spans="5:5" x14ac:dyDescent="0.2">
      <c r="E2645" s="26"/>
    </row>
    <row r="2646" spans="5:5" x14ac:dyDescent="0.2">
      <c r="E2646" s="26"/>
    </row>
    <row r="2647" spans="5:5" x14ac:dyDescent="0.2">
      <c r="E2647" s="26"/>
    </row>
    <row r="2648" spans="5:5" x14ac:dyDescent="0.2">
      <c r="E2648" s="26"/>
    </row>
    <row r="2649" spans="5:5" x14ac:dyDescent="0.2">
      <c r="E2649" s="26"/>
    </row>
    <row r="2650" spans="5:5" x14ac:dyDescent="0.2">
      <c r="E2650" s="26"/>
    </row>
    <row r="2651" spans="5:5" x14ac:dyDescent="0.2">
      <c r="E2651" s="26"/>
    </row>
    <row r="2652" spans="5:5" x14ac:dyDescent="0.2">
      <c r="E2652" s="26"/>
    </row>
    <row r="2653" spans="5:5" x14ac:dyDescent="0.2">
      <c r="E2653" s="26"/>
    </row>
    <row r="2654" spans="5:5" x14ac:dyDescent="0.2">
      <c r="E2654" s="26"/>
    </row>
    <row r="2655" spans="5:5" x14ac:dyDescent="0.2">
      <c r="E2655" s="26"/>
    </row>
    <row r="2656" spans="5:5" x14ac:dyDescent="0.2">
      <c r="E2656" s="26"/>
    </row>
    <row r="2657" spans="5:5" x14ac:dyDescent="0.2">
      <c r="E2657" s="26"/>
    </row>
    <row r="2658" spans="5:5" x14ac:dyDescent="0.2">
      <c r="E2658" s="26"/>
    </row>
    <row r="2659" spans="5:5" x14ac:dyDescent="0.2">
      <c r="E2659" s="26"/>
    </row>
    <row r="2660" spans="5:5" x14ac:dyDescent="0.2">
      <c r="E2660" s="26"/>
    </row>
    <row r="2661" spans="5:5" x14ac:dyDescent="0.2">
      <c r="E2661" s="26"/>
    </row>
    <row r="2662" spans="5:5" x14ac:dyDescent="0.2">
      <c r="E2662" s="26"/>
    </row>
    <row r="2663" spans="5:5" x14ac:dyDescent="0.2">
      <c r="E2663" s="26"/>
    </row>
    <row r="2664" spans="5:5" x14ac:dyDescent="0.2">
      <c r="E2664" s="26"/>
    </row>
    <row r="2665" spans="5:5" x14ac:dyDescent="0.2">
      <c r="E2665" s="26"/>
    </row>
    <row r="2666" spans="5:5" x14ac:dyDescent="0.2">
      <c r="E2666" s="26"/>
    </row>
    <row r="2667" spans="5:5" x14ac:dyDescent="0.2">
      <c r="E2667" s="26"/>
    </row>
    <row r="2668" spans="5:5" x14ac:dyDescent="0.2">
      <c r="E2668" s="26"/>
    </row>
    <row r="2669" spans="5:5" x14ac:dyDescent="0.2">
      <c r="E2669" s="26"/>
    </row>
    <row r="2670" spans="5:5" x14ac:dyDescent="0.2">
      <c r="E2670" s="26"/>
    </row>
    <row r="2671" spans="5:5" x14ac:dyDescent="0.2">
      <c r="E2671" s="26"/>
    </row>
    <row r="2672" spans="5:5" x14ac:dyDescent="0.2">
      <c r="E2672" s="26"/>
    </row>
    <row r="2673" spans="5:5" x14ac:dyDescent="0.2">
      <c r="E2673" s="26"/>
    </row>
    <row r="2674" spans="5:5" x14ac:dyDescent="0.2">
      <c r="E2674" s="26"/>
    </row>
    <row r="2675" spans="5:5" x14ac:dyDescent="0.2">
      <c r="E2675" s="26"/>
    </row>
    <row r="2676" spans="5:5" x14ac:dyDescent="0.2">
      <c r="E2676" s="26"/>
    </row>
    <row r="2677" spans="5:5" x14ac:dyDescent="0.2">
      <c r="E2677" s="26"/>
    </row>
    <row r="2678" spans="5:5" x14ac:dyDescent="0.2">
      <c r="E2678" s="26"/>
    </row>
    <row r="2679" spans="5:5" x14ac:dyDescent="0.2">
      <c r="E2679" s="26"/>
    </row>
    <row r="2680" spans="5:5" x14ac:dyDescent="0.2">
      <c r="E2680" s="26"/>
    </row>
    <row r="2681" spans="5:5" x14ac:dyDescent="0.2">
      <c r="E2681" s="26"/>
    </row>
    <row r="2682" spans="5:5" x14ac:dyDescent="0.2">
      <c r="E2682" s="26"/>
    </row>
    <row r="2683" spans="5:5" x14ac:dyDescent="0.2">
      <c r="E2683" s="26"/>
    </row>
    <row r="2684" spans="5:5" x14ac:dyDescent="0.2">
      <c r="E2684" s="26"/>
    </row>
    <row r="2685" spans="5:5" x14ac:dyDescent="0.2">
      <c r="E2685" s="26"/>
    </row>
    <row r="2686" spans="5:5" x14ac:dyDescent="0.2">
      <c r="E2686" s="26"/>
    </row>
    <row r="2687" spans="5:5" x14ac:dyDescent="0.2">
      <c r="E2687" s="26"/>
    </row>
    <row r="2688" spans="5:5" x14ac:dyDescent="0.2">
      <c r="E2688" s="26"/>
    </row>
    <row r="2689" spans="5:5" x14ac:dyDescent="0.2">
      <c r="E2689" s="26"/>
    </row>
    <row r="2690" spans="5:5" x14ac:dyDescent="0.2">
      <c r="E2690" s="26"/>
    </row>
    <row r="2691" spans="5:5" x14ac:dyDescent="0.2">
      <c r="E2691" s="26"/>
    </row>
    <row r="2692" spans="5:5" x14ac:dyDescent="0.2">
      <c r="E2692" s="26"/>
    </row>
    <row r="2693" spans="5:5" x14ac:dyDescent="0.2">
      <c r="E2693" s="26"/>
    </row>
    <row r="2694" spans="5:5" x14ac:dyDescent="0.2">
      <c r="E2694" s="26"/>
    </row>
    <row r="2695" spans="5:5" x14ac:dyDescent="0.2">
      <c r="E2695" s="26"/>
    </row>
    <row r="2696" spans="5:5" x14ac:dyDescent="0.2">
      <c r="E2696" s="26"/>
    </row>
    <row r="2697" spans="5:5" x14ac:dyDescent="0.2">
      <c r="E2697" s="26"/>
    </row>
    <row r="2698" spans="5:5" x14ac:dyDescent="0.2">
      <c r="E2698" s="26"/>
    </row>
    <row r="2699" spans="5:5" x14ac:dyDescent="0.2">
      <c r="E2699" s="26"/>
    </row>
    <row r="2700" spans="5:5" x14ac:dyDescent="0.2">
      <c r="E2700" s="26"/>
    </row>
    <row r="2701" spans="5:5" x14ac:dyDescent="0.2">
      <c r="E2701" s="26"/>
    </row>
    <row r="2702" spans="5:5" x14ac:dyDescent="0.2">
      <c r="E2702" s="26"/>
    </row>
    <row r="2703" spans="5:5" x14ac:dyDescent="0.2">
      <c r="E2703" s="26"/>
    </row>
    <row r="2704" spans="5:5" x14ac:dyDescent="0.2">
      <c r="E2704" s="26"/>
    </row>
    <row r="2705" spans="5:5" x14ac:dyDescent="0.2">
      <c r="E2705" s="26"/>
    </row>
    <row r="2706" spans="5:5" x14ac:dyDescent="0.2">
      <c r="E2706" s="26"/>
    </row>
    <row r="2707" spans="5:5" x14ac:dyDescent="0.2">
      <c r="E2707" s="26"/>
    </row>
    <row r="2708" spans="5:5" x14ac:dyDescent="0.2">
      <c r="E2708" s="26"/>
    </row>
    <row r="2709" spans="5:5" x14ac:dyDescent="0.2">
      <c r="E2709" s="26"/>
    </row>
    <row r="2710" spans="5:5" x14ac:dyDescent="0.2">
      <c r="E2710" s="26"/>
    </row>
    <row r="2711" spans="5:5" x14ac:dyDescent="0.2">
      <c r="E2711" s="26"/>
    </row>
    <row r="2712" spans="5:5" x14ac:dyDescent="0.2">
      <c r="E2712" s="26"/>
    </row>
    <row r="2713" spans="5:5" x14ac:dyDescent="0.2">
      <c r="E2713" s="26"/>
    </row>
    <row r="2714" spans="5:5" x14ac:dyDescent="0.2">
      <c r="E2714" s="26"/>
    </row>
    <row r="2715" spans="5:5" x14ac:dyDescent="0.2">
      <c r="E2715" s="26"/>
    </row>
    <row r="2716" spans="5:5" x14ac:dyDescent="0.2">
      <c r="E2716" s="26"/>
    </row>
    <row r="2717" spans="5:5" x14ac:dyDescent="0.2">
      <c r="E2717" s="26"/>
    </row>
    <row r="2718" spans="5:5" x14ac:dyDescent="0.2">
      <c r="E2718" s="26"/>
    </row>
    <row r="2719" spans="5:5" x14ac:dyDescent="0.2">
      <c r="E2719" s="26"/>
    </row>
    <row r="2720" spans="5:5" x14ac:dyDescent="0.2">
      <c r="E2720" s="26"/>
    </row>
    <row r="2721" spans="5:5" x14ac:dyDescent="0.2">
      <c r="E2721" s="26"/>
    </row>
    <row r="2722" spans="5:5" x14ac:dyDescent="0.2">
      <c r="E2722" s="26"/>
    </row>
    <row r="2723" spans="5:5" x14ac:dyDescent="0.2">
      <c r="E2723" s="26"/>
    </row>
    <row r="2724" spans="5:5" x14ac:dyDescent="0.2">
      <c r="E2724" s="26"/>
    </row>
    <row r="2725" spans="5:5" x14ac:dyDescent="0.2">
      <c r="E2725" s="26"/>
    </row>
    <row r="2726" spans="5:5" x14ac:dyDescent="0.2">
      <c r="E2726" s="26"/>
    </row>
    <row r="2727" spans="5:5" x14ac:dyDescent="0.2">
      <c r="E2727" s="26"/>
    </row>
    <row r="2728" spans="5:5" x14ac:dyDescent="0.2">
      <c r="E2728" s="26"/>
    </row>
    <row r="2729" spans="5:5" x14ac:dyDescent="0.2">
      <c r="E2729" s="26"/>
    </row>
    <row r="2730" spans="5:5" x14ac:dyDescent="0.2">
      <c r="E2730" s="26"/>
    </row>
    <row r="2731" spans="5:5" x14ac:dyDescent="0.2">
      <c r="E2731" s="26"/>
    </row>
    <row r="2732" spans="5:5" x14ac:dyDescent="0.2">
      <c r="E2732" s="26"/>
    </row>
    <row r="2733" spans="5:5" x14ac:dyDescent="0.2">
      <c r="E2733" s="26"/>
    </row>
    <row r="2734" spans="5:5" x14ac:dyDescent="0.2">
      <c r="E2734" s="26"/>
    </row>
    <row r="2735" spans="5:5" x14ac:dyDescent="0.2">
      <c r="E2735" s="26"/>
    </row>
    <row r="2736" spans="5:5" x14ac:dyDescent="0.2">
      <c r="E2736" s="26"/>
    </row>
    <row r="2737" spans="5:5" x14ac:dyDescent="0.2">
      <c r="E2737" s="26"/>
    </row>
    <row r="2738" spans="5:5" x14ac:dyDescent="0.2">
      <c r="E2738" s="26"/>
    </row>
    <row r="2739" spans="5:5" x14ac:dyDescent="0.2">
      <c r="E2739" s="26"/>
    </row>
    <row r="2740" spans="5:5" x14ac:dyDescent="0.2">
      <c r="E2740" s="26"/>
    </row>
    <row r="2741" spans="5:5" x14ac:dyDescent="0.2">
      <c r="E2741" s="26"/>
    </row>
    <row r="2742" spans="5:5" x14ac:dyDescent="0.2">
      <c r="E2742" s="26"/>
    </row>
    <row r="2743" spans="5:5" x14ac:dyDescent="0.2">
      <c r="E2743" s="26"/>
    </row>
    <row r="2744" spans="5:5" x14ac:dyDescent="0.2">
      <c r="E2744" s="26"/>
    </row>
    <row r="2745" spans="5:5" x14ac:dyDescent="0.2">
      <c r="E2745" s="26"/>
    </row>
    <row r="2746" spans="5:5" x14ac:dyDescent="0.2">
      <c r="E2746" s="26"/>
    </row>
    <row r="2747" spans="5:5" x14ac:dyDescent="0.2">
      <c r="E2747" s="26"/>
    </row>
    <row r="2748" spans="5:5" x14ac:dyDescent="0.2">
      <c r="E2748" s="26"/>
    </row>
    <row r="2749" spans="5:5" x14ac:dyDescent="0.2">
      <c r="E2749" s="26"/>
    </row>
    <row r="2750" spans="5:5" x14ac:dyDescent="0.2">
      <c r="E2750" s="26"/>
    </row>
    <row r="2751" spans="5:5" x14ac:dyDescent="0.2">
      <c r="E2751" s="26"/>
    </row>
    <row r="2752" spans="5:5" x14ac:dyDescent="0.2">
      <c r="E2752" s="26"/>
    </row>
    <row r="2753" spans="5:5" x14ac:dyDescent="0.2">
      <c r="E2753" s="26"/>
    </row>
    <row r="2754" spans="5:5" x14ac:dyDescent="0.2">
      <c r="E2754" s="26"/>
    </row>
    <row r="2755" spans="5:5" x14ac:dyDescent="0.2">
      <c r="E2755" s="26"/>
    </row>
    <row r="2756" spans="5:5" x14ac:dyDescent="0.2">
      <c r="E2756" s="26"/>
    </row>
    <row r="2757" spans="5:5" x14ac:dyDescent="0.2">
      <c r="E2757" s="26"/>
    </row>
    <row r="2758" spans="5:5" x14ac:dyDescent="0.2">
      <c r="E2758" s="26"/>
    </row>
    <row r="2759" spans="5:5" x14ac:dyDescent="0.2">
      <c r="E2759" s="26"/>
    </row>
    <row r="2760" spans="5:5" x14ac:dyDescent="0.2">
      <c r="E2760" s="26"/>
    </row>
    <row r="2761" spans="5:5" x14ac:dyDescent="0.2">
      <c r="E2761" s="26"/>
    </row>
    <row r="2762" spans="5:5" x14ac:dyDescent="0.2">
      <c r="E2762" s="26"/>
    </row>
    <row r="2763" spans="5:5" x14ac:dyDescent="0.2">
      <c r="E2763" s="26"/>
    </row>
    <row r="2764" spans="5:5" x14ac:dyDescent="0.2">
      <c r="E2764" s="26"/>
    </row>
    <row r="2765" spans="5:5" x14ac:dyDescent="0.2">
      <c r="E2765" s="26"/>
    </row>
    <row r="2766" spans="5:5" x14ac:dyDescent="0.2">
      <c r="E2766" s="26"/>
    </row>
    <row r="2767" spans="5:5" x14ac:dyDescent="0.2">
      <c r="E2767" s="26"/>
    </row>
    <row r="2768" spans="5:5" x14ac:dyDescent="0.2">
      <c r="E2768" s="26"/>
    </row>
    <row r="2769" spans="5:5" x14ac:dyDescent="0.2">
      <c r="E2769" s="26"/>
    </row>
    <row r="2770" spans="5:5" x14ac:dyDescent="0.2">
      <c r="E2770" s="26"/>
    </row>
    <row r="2771" spans="5:5" x14ac:dyDescent="0.2">
      <c r="E2771" s="26"/>
    </row>
    <row r="2772" spans="5:5" x14ac:dyDescent="0.2">
      <c r="E2772" s="26"/>
    </row>
    <row r="2773" spans="5:5" x14ac:dyDescent="0.2">
      <c r="E2773" s="26"/>
    </row>
    <row r="2774" spans="5:5" x14ac:dyDescent="0.2">
      <c r="E2774" s="26"/>
    </row>
    <row r="2775" spans="5:5" x14ac:dyDescent="0.2">
      <c r="E2775" s="26"/>
    </row>
    <row r="2776" spans="5:5" x14ac:dyDescent="0.2">
      <c r="E2776" s="26"/>
    </row>
    <row r="2777" spans="5:5" x14ac:dyDescent="0.2">
      <c r="E2777" s="26"/>
    </row>
    <row r="2778" spans="5:5" x14ac:dyDescent="0.2">
      <c r="E2778" s="26"/>
    </row>
    <row r="2779" spans="5:5" x14ac:dyDescent="0.2">
      <c r="E2779" s="26"/>
    </row>
    <row r="2780" spans="5:5" x14ac:dyDescent="0.2">
      <c r="E2780" s="26"/>
    </row>
    <row r="2781" spans="5:5" x14ac:dyDescent="0.2">
      <c r="E2781" s="26"/>
    </row>
    <row r="2782" spans="5:5" x14ac:dyDescent="0.2">
      <c r="E2782" s="26"/>
    </row>
    <row r="2783" spans="5:5" x14ac:dyDescent="0.2">
      <c r="E2783" s="26"/>
    </row>
    <row r="2784" spans="5:5" x14ac:dyDescent="0.2">
      <c r="E2784" s="26"/>
    </row>
    <row r="2785" spans="5:5" x14ac:dyDescent="0.2">
      <c r="E2785" s="26"/>
    </row>
    <row r="2786" spans="5:5" x14ac:dyDescent="0.2">
      <c r="E2786" s="26"/>
    </row>
    <row r="2787" spans="5:5" x14ac:dyDescent="0.2">
      <c r="E2787" s="26"/>
    </row>
    <row r="2788" spans="5:5" x14ac:dyDescent="0.2">
      <c r="E2788" s="26"/>
    </row>
    <row r="2789" spans="5:5" x14ac:dyDescent="0.2">
      <c r="E2789" s="26"/>
    </row>
    <row r="2790" spans="5:5" x14ac:dyDescent="0.2">
      <c r="E2790" s="26"/>
    </row>
    <row r="2791" spans="5:5" x14ac:dyDescent="0.2">
      <c r="E2791" s="26"/>
    </row>
    <row r="2792" spans="5:5" x14ac:dyDescent="0.2">
      <c r="E2792" s="26"/>
    </row>
    <row r="2793" spans="5:5" x14ac:dyDescent="0.2">
      <c r="E2793" s="26"/>
    </row>
    <row r="2794" spans="5:5" x14ac:dyDescent="0.2">
      <c r="E2794" s="26"/>
    </row>
    <row r="2795" spans="5:5" x14ac:dyDescent="0.2">
      <c r="E2795" s="26"/>
    </row>
    <row r="2796" spans="5:5" x14ac:dyDescent="0.2">
      <c r="E2796" s="26"/>
    </row>
    <row r="2797" spans="5:5" x14ac:dyDescent="0.2">
      <c r="E2797" s="26"/>
    </row>
    <row r="2798" spans="5:5" x14ac:dyDescent="0.2">
      <c r="E2798" s="26"/>
    </row>
    <row r="2799" spans="5:5" x14ac:dyDescent="0.2">
      <c r="E2799" s="26"/>
    </row>
    <row r="2800" spans="5:5" x14ac:dyDescent="0.2">
      <c r="E2800" s="26"/>
    </row>
    <row r="2801" spans="5:5" x14ac:dyDescent="0.2">
      <c r="E2801" s="26"/>
    </row>
    <row r="2802" spans="5:5" x14ac:dyDescent="0.2">
      <c r="E2802" s="26"/>
    </row>
    <row r="2803" spans="5:5" x14ac:dyDescent="0.2">
      <c r="E2803" s="26"/>
    </row>
    <row r="2804" spans="5:5" x14ac:dyDescent="0.2">
      <c r="E2804" s="26"/>
    </row>
    <row r="2805" spans="5:5" x14ac:dyDescent="0.2">
      <c r="E2805" s="26"/>
    </row>
    <row r="2806" spans="5:5" x14ac:dyDescent="0.2">
      <c r="E2806" s="26"/>
    </row>
    <row r="2807" spans="5:5" x14ac:dyDescent="0.2">
      <c r="E2807" s="26"/>
    </row>
    <row r="2808" spans="5:5" x14ac:dyDescent="0.2">
      <c r="E2808" s="26"/>
    </row>
    <row r="2809" spans="5:5" x14ac:dyDescent="0.2">
      <c r="E2809" s="26"/>
    </row>
    <row r="2810" spans="5:5" x14ac:dyDescent="0.2">
      <c r="E2810" s="26"/>
    </row>
    <row r="2811" spans="5:5" x14ac:dyDescent="0.2">
      <c r="E2811" s="26"/>
    </row>
    <row r="2812" spans="5:5" x14ac:dyDescent="0.2">
      <c r="E2812" s="26"/>
    </row>
    <row r="2813" spans="5:5" x14ac:dyDescent="0.2">
      <c r="E2813" s="26"/>
    </row>
    <row r="2814" spans="5:5" x14ac:dyDescent="0.2">
      <c r="E2814" s="26"/>
    </row>
    <row r="2815" spans="5:5" x14ac:dyDescent="0.2">
      <c r="E2815" s="26"/>
    </row>
    <row r="2816" spans="5:5" x14ac:dyDescent="0.2">
      <c r="E2816" s="26"/>
    </row>
    <row r="2817" spans="5:5" x14ac:dyDescent="0.2">
      <c r="E2817" s="26"/>
    </row>
    <row r="2818" spans="5:5" x14ac:dyDescent="0.2">
      <c r="E2818" s="26"/>
    </row>
    <row r="2819" spans="5:5" x14ac:dyDescent="0.2">
      <c r="E2819" s="26"/>
    </row>
    <row r="2820" spans="5:5" x14ac:dyDescent="0.2">
      <c r="E2820" s="26"/>
    </row>
    <row r="2821" spans="5:5" x14ac:dyDescent="0.2">
      <c r="E2821" s="26"/>
    </row>
    <row r="2822" spans="5:5" x14ac:dyDescent="0.2">
      <c r="E2822" s="26"/>
    </row>
    <row r="2823" spans="5:5" x14ac:dyDescent="0.2">
      <c r="E2823" s="26"/>
    </row>
    <row r="2824" spans="5:5" x14ac:dyDescent="0.2">
      <c r="E2824" s="26"/>
    </row>
    <row r="2825" spans="5:5" x14ac:dyDescent="0.2">
      <c r="E2825" s="26"/>
    </row>
    <row r="2826" spans="5:5" x14ac:dyDescent="0.2">
      <c r="E2826" s="26"/>
    </row>
    <row r="2827" spans="5:5" x14ac:dyDescent="0.2">
      <c r="E2827" s="26"/>
    </row>
    <row r="2828" spans="5:5" x14ac:dyDescent="0.2">
      <c r="E2828" s="26"/>
    </row>
    <row r="2829" spans="5:5" x14ac:dyDescent="0.2">
      <c r="E2829" s="26"/>
    </row>
    <row r="2830" spans="5:5" x14ac:dyDescent="0.2">
      <c r="E2830" s="26"/>
    </row>
    <row r="2831" spans="5:5" x14ac:dyDescent="0.2">
      <c r="E2831" s="26"/>
    </row>
    <row r="2832" spans="5:5" x14ac:dyDescent="0.2">
      <c r="E2832" s="26"/>
    </row>
    <row r="2833" spans="5:5" x14ac:dyDescent="0.2">
      <c r="E2833" s="26"/>
    </row>
    <row r="2834" spans="5:5" x14ac:dyDescent="0.2">
      <c r="E2834" s="26"/>
    </row>
    <row r="2835" spans="5:5" x14ac:dyDescent="0.2">
      <c r="E2835" s="26"/>
    </row>
    <row r="2836" spans="5:5" x14ac:dyDescent="0.2">
      <c r="E2836" s="26"/>
    </row>
    <row r="2837" spans="5:5" x14ac:dyDescent="0.2">
      <c r="E2837" s="26"/>
    </row>
    <row r="2838" spans="5:5" x14ac:dyDescent="0.2">
      <c r="E2838" s="26"/>
    </row>
    <row r="2839" spans="5:5" x14ac:dyDescent="0.2">
      <c r="E2839" s="26"/>
    </row>
    <row r="2840" spans="5:5" x14ac:dyDescent="0.2">
      <c r="E2840" s="26"/>
    </row>
    <row r="2841" spans="5:5" x14ac:dyDescent="0.2">
      <c r="E2841" s="26"/>
    </row>
    <row r="2842" spans="5:5" x14ac:dyDescent="0.2">
      <c r="E2842" s="26"/>
    </row>
    <row r="2843" spans="5:5" x14ac:dyDescent="0.2">
      <c r="E2843" s="26"/>
    </row>
    <row r="2844" spans="5:5" x14ac:dyDescent="0.2">
      <c r="E2844" s="26"/>
    </row>
    <row r="2845" spans="5:5" x14ac:dyDescent="0.2">
      <c r="E2845" s="26"/>
    </row>
    <row r="2846" spans="5:5" x14ac:dyDescent="0.2">
      <c r="E2846" s="26"/>
    </row>
    <row r="2847" spans="5:5" x14ac:dyDescent="0.2">
      <c r="E2847" s="26"/>
    </row>
    <row r="2848" spans="5:5" x14ac:dyDescent="0.2">
      <c r="E2848" s="26"/>
    </row>
    <row r="2849" spans="5:5" x14ac:dyDescent="0.2">
      <c r="E2849" s="26"/>
    </row>
    <row r="2850" spans="5:5" x14ac:dyDescent="0.2">
      <c r="E2850" s="26"/>
    </row>
    <row r="2851" spans="5:5" x14ac:dyDescent="0.2">
      <c r="E2851" s="26"/>
    </row>
    <row r="2852" spans="5:5" x14ac:dyDescent="0.2">
      <c r="E2852" s="26"/>
    </row>
    <row r="2853" spans="5:5" x14ac:dyDescent="0.2">
      <c r="E2853" s="26"/>
    </row>
    <row r="2854" spans="5:5" x14ac:dyDescent="0.2">
      <c r="E2854" s="26"/>
    </row>
    <row r="2855" spans="5:5" x14ac:dyDescent="0.2">
      <c r="E2855" s="26"/>
    </row>
    <row r="2856" spans="5:5" x14ac:dyDescent="0.2">
      <c r="E2856" s="26"/>
    </row>
    <row r="2857" spans="5:5" x14ac:dyDescent="0.2">
      <c r="E2857" s="26"/>
    </row>
    <row r="2858" spans="5:5" x14ac:dyDescent="0.2">
      <c r="E2858" s="26"/>
    </row>
    <row r="2859" spans="5:5" x14ac:dyDescent="0.2">
      <c r="E2859" s="26"/>
    </row>
    <row r="2860" spans="5:5" x14ac:dyDescent="0.2">
      <c r="E2860" s="26"/>
    </row>
    <row r="2861" spans="5:5" x14ac:dyDescent="0.2">
      <c r="E2861" s="26"/>
    </row>
    <row r="2862" spans="5:5" x14ac:dyDescent="0.2">
      <c r="E2862" s="26"/>
    </row>
    <row r="2863" spans="5:5" x14ac:dyDescent="0.2">
      <c r="E2863" s="26"/>
    </row>
    <row r="2864" spans="5:5" x14ac:dyDescent="0.2">
      <c r="E2864" s="26"/>
    </row>
    <row r="2865" spans="5:5" x14ac:dyDescent="0.2">
      <c r="E2865" s="26"/>
    </row>
    <row r="2866" spans="5:5" x14ac:dyDescent="0.2">
      <c r="E2866" s="26"/>
    </row>
    <row r="2867" spans="5:5" x14ac:dyDescent="0.2">
      <c r="E2867" s="26"/>
    </row>
    <row r="2868" spans="5:5" x14ac:dyDescent="0.2">
      <c r="E2868" s="26"/>
    </row>
    <row r="2869" spans="5:5" x14ac:dyDescent="0.2">
      <c r="E2869" s="26"/>
    </row>
    <row r="2870" spans="5:5" x14ac:dyDescent="0.2">
      <c r="E2870" s="26"/>
    </row>
    <row r="2871" spans="5:5" x14ac:dyDescent="0.2">
      <c r="E2871" s="26"/>
    </row>
    <row r="2872" spans="5:5" x14ac:dyDescent="0.2">
      <c r="E2872" s="26"/>
    </row>
    <row r="2873" spans="5:5" x14ac:dyDescent="0.2">
      <c r="E2873" s="26"/>
    </row>
    <row r="2874" spans="5:5" x14ac:dyDescent="0.2">
      <c r="E2874" s="26"/>
    </row>
    <row r="2875" spans="5:5" x14ac:dyDescent="0.2">
      <c r="E2875" s="26"/>
    </row>
    <row r="2876" spans="5:5" x14ac:dyDescent="0.2">
      <c r="E2876" s="26"/>
    </row>
    <row r="2877" spans="5:5" x14ac:dyDescent="0.2">
      <c r="E2877" s="26"/>
    </row>
    <row r="2878" spans="5:5" x14ac:dyDescent="0.2">
      <c r="E2878" s="26"/>
    </row>
    <row r="2879" spans="5:5" x14ac:dyDescent="0.2">
      <c r="E2879" s="26"/>
    </row>
    <row r="2880" spans="5:5" x14ac:dyDescent="0.2">
      <c r="E2880" s="26"/>
    </row>
    <row r="2881" spans="5:5" x14ac:dyDescent="0.2">
      <c r="E2881" s="26"/>
    </row>
    <row r="2882" spans="5:5" x14ac:dyDescent="0.2">
      <c r="E2882" s="26"/>
    </row>
    <row r="2883" spans="5:5" x14ac:dyDescent="0.2">
      <c r="E2883" s="26"/>
    </row>
    <row r="2884" spans="5:5" x14ac:dyDescent="0.2">
      <c r="E2884" s="26"/>
    </row>
    <row r="2885" spans="5:5" x14ac:dyDescent="0.2">
      <c r="E2885" s="26"/>
    </row>
    <row r="2886" spans="5:5" x14ac:dyDescent="0.2">
      <c r="E2886" s="26"/>
    </row>
    <row r="2887" spans="5:5" x14ac:dyDescent="0.2">
      <c r="E2887" s="26"/>
    </row>
    <row r="2888" spans="5:5" x14ac:dyDescent="0.2">
      <c r="E2888" s="26"/>
    </row>
    <row r="2889" spans="5:5" x14ac:dyDescent="0.2">
      <c r="E2889" s="26"/>
    </row>
    <row r="2890" spans="5:5" x14ac:dyDescent="0.2">
      <c r="E2890" s="26"/>
    </row>
    <row r="2891" spans="5:5" x14ac:dyDescent="0.2">
      <c r="E2891" s="26"/>
    </row>
    <row r="2892" spans="5:5" x14ac:dyDescent="0.2">
      <c r="E2892" s="26"/>
    </row>
    <row r="2893" spans="5:5" x14ac:dyDescent="0.2">
      <c r="E2893" s="26"/>
    </row>
    <row r="2894" spans="5:5" x14ac:dyDescent="0.2">
      <c r="E2894" s="26"/>
    </row>
    <row r="2895" spans="5:5" x14ac:dyDescent="0.2">
      <c r="E2895" s="26"/>
    </row>
    <row r="2896" spans="5:5" x14ac:dyDescent="0.2">
      <c r="E2896" s="26"/>
    </row>
    <row r="2897" spans="5:5" x14ac:dyDescent="0.2">
      <c r="E2897" s="26"/>
    </row>
    <row r="2898" spans="5:5" x14ac:dyDescent="0.2">
      <c r="E2898" s="26"/>
    </row>
    <row r="2899" spans="5:5" x14ac:dyDescent="0.2">
      <c r="E2899" s="26"/>
    </row>
    <row r="2900" spans="5:5" x14ac:dyDescent="0.2">
      <c r="E2900" s="26"/>
    </row>
    <row r="2901" spans="5:5" x14ac:dyDescent="0.2">
      <c r="E2901" s="26"/>
    </row>
    <row r="2902" spans="5:5" x14ac:dyDescent="0.2">
      <c r="E2902" s="26"/>
    </row>
    <row r="2903" spans="5:5" x14ac:dyDescent="0.2">
      <c r="E2903" s="26"/>
    </row>
    <row r="2904" spans="5:5" x14ac:dyDescent="0.2">
      <c r="E2904" s="26"/>
    </row>
    <row r="2905" spans="5:5" x14ac:dyDescent="0.2">
      <c r="E2905" s="26"/>
    </row>
    <row r="2906" spans="5:5" x14ac:dyDescent="0.2">
      <c r="E2906" s="26"/>
    </row>
    <row r="2907" spans="5:5" x14ac:dyDescent="0.2">
      <c r="E2907" s="26"/>
    </row>
    <row r="2908" spans="5:5" x14ac:dyDescent="0.2">
      <c r="E2908" s="26"/>
    </row>
    <row r="2909" spans="5:5" x14ac:dyDescent="0.2">
      <c r="E2909" s="26"/>
    </row>
    <row r="2910" spans="5:5" x14ac:dyDescent="0.2">
      <c r="E2910" s="26"/>
    </row>
    <row r="2911" spans="5:5" x14ac:dyDescent="0.2">
      <c r="E2911" s="26"/>
    </row>
    <row r="2912" spans="5:5" x14ac:dyDescent="0.2">
      <c r="E2912" s="26"/>
    </row>
    <row r="2913" spans="5:5" x14ac:dyDescent="0.2">
      <c r="E2913" s="26"/>
    </row>
    <row r="2914" spans="5:5" x14ac:dyDescent="0.2">
      <c r="E2914" s="26"/>
    </row>
    <row r="2915" spans="5:5" x14ac:dyDescent="0.2">
      <c r="E2915" s="26"/>
    </row>
    <row r="2916" spans="5:5" x14ac:dyDescent="0.2">
      <c r="E2916" s="26"/>
    </row>
    <row r="2917" spans="5:5" x14ac:dyDescent="0.2">
      <c r="E2917" s="26"/>
    </row>
    <row r="2918" spans="5:5" x14ac:dyDescent="0.2">
      <c r="E2918" s="26"/>
    </row>
    <row r="2919" spans="5:5" x14ac:dyDescent="0.2">
      <c r="E2919" s="26"/>
    </row>
    <row r="2920" spans="5:5" x14ac:dyDescent="0.2">
      <c r="E2920" s="26"/>
    </row>
    <row r="2921" spans="5:5" x14ac:dyDescent="0.2">
      <c r="E2921" s="26"/>
    </row>
    <row r="2922" spans="5:5" x14ac:dyDescent="0.2">
      <c r="E2922" s="26"/>
    </row>
    <row r="2923" spans="5:5" x14ac:dyDescent="0.2">
      <c r="E2923" s="26"/>
    </row>
    <row r="2924" spans="5:5" x14ac:dyDescent="0.2">
      <c r="E2924" s="26"/>
    </row>
    <row r="2925" spans="5:5" x14ac:dyDescent="0.2">
      <c r="E2925" s="26"/>
    </row>
    <row r="2926" spans="5:5" x14ac:dyDescent="0.2">
      <c r="E2926" s="26"/>
    </row>
    <row r="2927" spans="5:5" x14ac:dyDescent="0.2">
      <c r="E2927" s="26"/>
    </row>
    <row r="2928" spans="5:5" x14ac:dyDescent="0.2">
      <c r="E2928" s="26"/>
    </row>
    <row r="2929" spans="5:5" x14ac:dyDescent="0.2">
      <c r="E2929" s="26"/>
    </row>
    <row r="2930" spans="5:5" x14ac:dyDescent="0.2">
      <c r="E2930" s="26"/>
    </row>
    <row r="2931" spans="5:5" x14ac:dyDescent="0.2">
      <c r="E2931" s="26"/>
    </row>
    <row r="2932" spans="5:5" x14ac:dyDescent="0.2">
      <c r="E2932" s="26"/>
    </row>
    <row r="2933" spans="5:5" x14ac:dyDescent="0.2">
      <c r="E2933" s="26"/>
    </row>
    <row r="2934" spans="5:5" x14ac:dyDescent="0.2">
      <c r="E2934" s="26"/>
    </row>
    <row r="2935" spans="5:5" x14ac:dyDescent="0.2">
      <c r="E2935" s="26"/>
    </row>
    <row r="2936" spans="5:5" x14ac:dyDescent="0.2">
      <c r="E2936" s="26"/>
    </row>
    <row r="2937" spans="5:5" x14ac:dyDescent="0.2">
      <c r="E2937" s="26"/>
    </row>
    <row r="2938" spans="5:5" x14ac:dyDescent="0.2">
      <c r="E2938" s="26"/>
    </row>
    <row r="2939" spans="5:5" x14ac:dyDescent="0.2">
      <c r="E2939" s="26"/>
    </row>
    <row r="2940" spans="5:5" x14ac:dyDescent="0.2">
      <c r="E2940" s="26"/>
    </row>
    <row r="2941" spans="5:5" x14ac:dyDescent="0.2">
      <c r="E2941" s="26"/>
    </row>
    <row r="2942" spans="5:5" x14ac:dyDescent="0.2">
      <c r="E2942" s="26"/>
    </row>
    <row r="2943" spans="5:5" x14ac:dyDescent="0.2">
      <c r="E2943" s="26"/>
    </row>
    <row r="2944" spans="5:5" x14ac:dyDescent="0.2">
      <c r="E2944" s="26"/>
    </row>
    <row r="2945" spans="5:5" x14ac:dyDescent="0.2">
      <c r="E2945" s="26"/>
    </row>
    <row r="2946" spans="5:5" x14ac:dyDescent="0.2">
      <c r="E2946" s="26"/>
    </row>
    <row r="2947" spans="5:5" x14ac:dyDescent="0.2">
      <c r="E2947" s="26"/>
    </row>
    <row r="2948" spans="5:5" x14ac:dyDescent="0.2">
      <c r="E2948" s="26"/>
    </row>
    <row r="2949" spans="5:5" x14ac:dyDescent="0.2">
      <c r="E2949" s="26"/>
    </row>
    <row r="2950" spans="5:5" x14ac:dyDescent="0.2">
      <c r="E2950" s="26"/>
    </row>
    <row r="2951" spans="5:5" x14ac:dyDescent="0.2">
      <c r="E2951" s="26"/>
    </row>
    <row r="2952" spans="5:5" x14ac:dyDescent="0.2">
      <c r="E2952" s="26"/>
    </row>
    <row r="2953" spans="5:5" x14ac:dyDescent="0.2">
      <c r="E2953" s="26"/>
    </row>
    <row r="2954" spans="5:5" x14ac:dyDescent="0.2">
      <c r="E2954" s="26"/>
    </row>
    <row r="2955" spans="5:5" x14ac:dyDescent="0.2">
      <c r="E2955" s="26"/>
    </row>
    <row r="2956" spans="5:5" x14ac:dyDescent="0.2">
      <c r="E2956" s="26"/>
    </row>
    <row r="2957" spans="5:5" x14ac:dyDescent="0.2">
      <c r="E2957" s="26"/>
    </row>
    <row r="2958" spans="5:5" x14ac:dyDescent="0.2">
      <c r="E2958" s="26"/>
    </row>
    <row r="2959" spans="5:5" x14ac:dyDescent="0.2">
      <c r="E2959" s="26"/>
    </row>
    <row r="2960" spans="5:5" x14ac:dyDescent="0.2">
      <c r="E2960" s="26"/>
    </row>
    <row r="2961" spans="5:5" x14ac:dyDescent="0.2">
      <c r="E2961" s="26"/>
    </row>
    <row r="2962" spans="5:5" x14ac:dyDescent="0.2">
      <c r="E2962" s="26"/>
    </row>
    <row r="2963" spans="5:5" x14ac:dyDescent="0.2">
      <c r="E2963" s="26"/>
    </row>
    <row r="2964" spans="5:5" x14ac:dyDescent="0.2">
      <c r="E2964" s="26"/>
    </row>
    <row r="2965" spans="5:5" x14ac:dyDescent="0.2">
      <c r="E2965" s="26"/>
    </row>
    <row r="2966" spans="5:5" x14ac:dyDescent="0.2">
      <c r="E2966" s="26"/>
    </row>
    <row r="2967" spans="5:5" x14ac:dyDescent="0.2">
      <c r="E2967" s="26"/>
    </row>
    <row r="2968" spans="5:5" x14ac:dyDescent="0.2">
      <c r="E2968" s="26"/>
    </row>
    <row r="2969" spans="5:5" x14ac:dyDescent="0.2">
      <c r="E2969" s="26"/>
    </row>
    <row r="2970" spans="5:5" x14ac:dyDescent="0.2">
      <c r="E2970" s="26"/>
    </row>
    <row r="2971" spans="5:5" x14ac:dyDescent="0.2">
      <c r="E2971" s="26"/>
    </row>
    <row r="2972" spans="5:5" x14ac:dyDescent="0.2">
      <c r="E2972" s="26"/>
    </row>
    <row r="2973" spans="5:5" x14ac:dyDescent="0.2">
      <c r="E2973" s="26"/>
    </row>
    <row r="2974" spans="5:5" x14ac:dyDescent="0.2">
      <c r="E2974" s="26"/>
    </row>
    <row r="2975" spans="5:5" x14ac:dyDescent="0.2">
      <c r="E2975" s="26"/>
    </row>
    <row r="2976" spans="5:5" x14ac:dyDescent="0.2">
      <c r="E2976" s="26"/>
    </row>
    <row r="2977" spans="5:5" x14ac:dyDescent="0.2">
      <c r="E2977" s="26"/>
    </row>
    <row r="2978" spans="5:5" x14ac:dyDescent="0.2">
      <c r="E2978" s="26"/>
    </row>
    <row r="2979" spans="5:5" x14ac:dyDescent="0.2">
      <c r="E2979" s="26"/>
    </row>
    <row r="2980" spans="5:5" x14ac:dyDescent="0.2">
      <c r="E2980" s="26"/>
    </row>
    <row r="2981" spans="5:5" x14ac:dyDescent="0.2">
      <c r="E2981" s="26"/>
    </row>
    <row r="2982" spans="5:5" x14ac:dyDescent="0.2">
      <c r="E2982" s="26"/>
    </row>
    <row r="2983" spans="5:5" x14ac:dyDescent="0.2">
      <c r="E2983" s="26"/>
    </row>
    <row r="2984" spans="5:5" x14ac:dyDescent="0.2">
      <c r="E2984" s="26"/>
    </row>
    <row r="2985" spans="5:5" x14ac:dyDescent="0.2">
      <c r="E2985" s="26"/>
    </row>
    <row r="2986" spans="5:5" x14ac:dyDescent="0.2">
      <c r="E2986" s="26"/>
    </row>
    <row r="2987" spans="5:5" x14ac:dyDescent="0.2">
      <c r="E2987" s="26"/>
    </row>
    <row r="2988" spans="5:5" x14ac:dyDescent="0.2">
      <c r="E2988" s="26"/>
    </row>
    <row r="2989" spans="5:5" x14ac:dyDescent="0.2">
      <c r="E2989" s="26"/>
    </row>
    <row r="2990" spans="5:5" x14ac:dyDescent="0.2">
      <c r="E2990" s="26"/>
    </row>
    <row r="2991" spans="5:5" x14ac:dyDescent="0.2">
      <c r="E2991" s="26"/>
    </row>
    <row r="2992" spans="5:5" x14ac:dyDescent="0.2">
      <c r="E2992" s="26"/>
    </row>
    <row r="2993" spans="5:5" x14ac:dyDescent="0.2">
      <c r="E2993" s="26"/>
    </row>
    <row r="2994" spans="5:5" x14ac:dyDescent="0.2">
      <c r="E2994" s="26"/>
    </row>
    <row r="2995" spans="5:5" x14ac:dyDescent="0.2">
      <c r="E2995" s="26"/>
    </row>
    <row r="2996" spans="5:5" x14ac:dyDescent="0.2">
      <c r="E2996" s="26"/>
    </row>
    <row r="2997" spans="5:5" x14ac:dyDescent="0.2">
      <c r="E2997" s="26"/>
    </row>
    <row r="2998" spans="5:5" x14ac:dyDescent="0.2">
      <c r="E2998" s="26"/>
    </row>
    <row r="2999" spans="5:5" x14ac:dyDescent="0.2">
      <c r="E2999" s="26"/>
    </row>
    <row r="3000" spans="5:5" x14ac:dyDescent="0.2">
      <c r="E3000" s="26"/>
    </row>
    <row r="3001" spans="5:5" x14ac:dyDescent="0.2">
      <c r="E3001" s="26"/>
    </row>
    <row r="3002" spans="5:5" x14ac:dyDescent="0.2">
      <c r="E3002" s="26"/>
    </row>
    <row r="3003" spans="5:5" x14ac:dyDescent="0.2">
      <c r="E3003" s="26"/>
    </row>
    <row r="3004" spans="5:5" x14ac:dyDescent="0.2">
      <c r="E3004" s="26"/>
    </row>
    <row r="3005" spans="5:5" x14ac:dyDescent="0.2">
      <c r="E3005" s="26"/>
    </row>
    <row r="3006" spans="5:5" x14ac:dyDescent="0.2">
      <c r="E3006" s="26"/>
    </row>
    <row r="3007" spans="5:5" x14ac:dyDescent="0.2">
      <c r="E3007" s="26"/>
    </row>
    <row r="3008" spans="5:5" x14ac:dyDescent="0.2">
      <c r="E3008" s="26"/>
    </row>
    <row r="3009" spans="5:5" x14ac:dyDescent="0.2">
      <c r="E3009" s="26"/>
    </row>
    <row r="3010" spans="5:5" x14ac:dyDescent="0.2">
      <c r="E3010" s="26"/>
    </row>
    <row r="3011" spans="5:5" x14ac:dyDescent="0.2">
      <c r="E3011" s="26"/>
    </row>
    <row r="3012" spans="5:5" x14ac:dyDescent="0.2">
      <c r="E3012" s="26"/>
    </row>
    <row r="3013" spans="5:5" x14ac:dyDescent="0.2">
      <c r="E3013" s="26"/>
    </row>
    <row r="3014" spans="5:5" x14ac:dyDescent="0.2">
      <c r="E3014" s="26"/>
    </row>
    <row r="3015" spans="5:5" x14ac:dyDescent="0.2">
      <c r="E3015" s="26"/>
    </row>
    <row r="3016" spans="5:5" x14ac:dyDescent="0.2">
      <c r="E3016" s="26"/>
    </row>
    <row r="3017" spans="5:5" x14ac:dyDescent="0.2">
      <c r="E3017" s="26"/>
    </row>
    <row r="3018" spans="5:5" x14ac:dyDescent="0.2">
      <c r="E3018" s="26"/>
    </row>
    <row r="3019" spans="5:5" x14ac:dyDescent="0.2">
      <c r="E3019" s="26"/>
    </row>
    <row r="3020" spans="5:5" x14ac:dyDescent="0.2">
      <c r="E3020" s="26"/>
    </row>
    <row r="3021" spans="5:5" x14ac:dyDescent="0.2">
      <c r="E3021" s="26"/>
    </row>
    <row r="3022" spans="5:5" x14ac:dyDescent="0.2">
      <c r="E3022" s="26"/>
    </row>
    <row r="3023" spans="5:5" x14ac:dyDescent="0.2">
      <c r="E3023" s="26"/>
    </row>
    <row r="3024" spans="5:5" x14ac:dyDescent="0.2">
      <c r="E3024" s="26"/>
    </row>
    <row r="3025" spans="5:5" x14ac:dyDescent="0.2">
      <c r="E3025" s="26"/>
    </row>
    <row r="3026" spans="5:5" x14ac:dyDescent="0.2">
      <c r="E3026" s="26"/>
    </row>
    <row r="3027" spans="5:5" x14ac:dyDescent="0.2">
      <c r="E3027" s="26"/>
    </row>
    <row r="3028" spans="5:5" x14ac:dyDescent="0.2">
      <c r="E3028" s="26"/>
    </row>
    <row r="3029" spans="5:5" x14ac:dyDescent="0.2">
      <c r="E3029" s="26"/>
    </row>
    <row r="3030" spans="5:5" x14ac:dyDescent="0.2">
      <c r="E3030" s="26"/>
    </row>
    <row r="3031" spans="5:5" x14ac:dyDescent="0.2">
      <c r="E3031" s="26"/>
    </row>
    <row r="3032" spans="5:5" x14ac:dyDescent="0.2">
      <c r="E3032" s="26"/>
    </row>
    <row r="3033" spans="5:5" x14ac:dyDescent="0.2">
      <c r="E3033" s="26"/>
    </row>
    <row r="3034" spans="5:5" x14ac:dyDescent="0.2">
      <c r="E3034" s="26"/>
    </row>
    <row r="3035" spans="5:5" x14ac:dyDescent="0.2">
      <c r="E3035" s="26"/>
    </row>
    <row r="3036" spans="5:5" x14ac:dyDescent="0.2">
      <c r="E3036" s="26"/>
    </row>
    <row r="3037" spans="5:5" x14ac:dyDescent="0.2">
      <c r="E3037" s="26"/>
    </row>
    <row r="3038" spans="5:5" x14ac:dyDescent="0.2">
      <c r="E3038" s="26"/>
    </row>
    <row r="3039" spans="5:5" x14ac:dyDescent="0.2">
      <c r="E3039" s="26"/>
    </row>
    <row r="3040" spans="5:5" x14ac:dyDescent="0.2">
      <c r="E3040" s="26"/>
    </row>
    <row r="3041" spans="5:5" x14ac:dyDescent="0.2">
      <c r="E3041" s="26"/>
    </row>
    <row r="3042" spans="5:5" x14ac:dyDescent="0.2">
      <c r="E3042" s="26"/>
    </row>
    <row r="3043" spans="5:5" x14ac:dyDescent="0.2">
      <c r="E3043" s="26"/>
    </row>
    <row r="3044" spans="5:5" x14ac:dyDescent="0.2">
      <c r="E3044" s="26"/>
    </row>
    <row r="3045" spans="5:5" x14ac:dyDescent="0.2">
      <c r="E3045" s="26"/>
    </row>
    <row r="3046" spans="5:5" x14ac:dyDescent="0.2">
      <c r="E3046" s="26"/>
    </row>
    <row r="3047" spans="5:5" x14ac:dyDescent="0.2">
      <c r="E3047" s="26"/>
    </row>
    <row r="3048" spans="5:5" x14ac:dyDescent="0.2">
      <c r="E3048" s="26"/>
    </row>
    <row r="3049" spans="5:5" x14ac:dyDescent="0.2">
      <c r="E3049" s="26"/>
    </row>
    <row r="3050" spans="5:5" x14ac:dyDescent="0.2">
      <c r="E3050" s="26"/>
    </row>
    <row r="3051" spans="5:5" x14ac:dyDescent="0.2">
      <c r="E3051" s="26"/>
    </row>
    <row r="3052" spans="5:5" x14ac:dyDescent="0.2">
      <c r="E3052" s="26"/>
    </row>
    <row r="3053" spans="5:5" x14ac:dyDescent="0.2">
      <c r="E3053" s="26"/>
    </row>
    <row r="3054" spans="5:5" x14ac:dyDescent="0.2">
      <c r="E3054" s="26"/>
    </row>
    <row r="3055" spans="5:5" x14ac:dyDescent="0.2">
      <c r="E3055" s="26"/>
    </row>
    <row r="3056" spans="5:5" x14ac:dyDescent="0.2">
      <c r="E3056" s="26"/>
    </row>
    <row r="3057" spans="5:5" x14ac:dyDescent="0.2">
      <c r="E3057" s="26"/>
    </row>
    <row r="3058" spans="5:5" x14ac:dyDescent="0.2">
      <c r="E3058" s="26"/>
    </row>
    <row r="3059" spans="5:5" x14ac:dyDescent="0.2">
      <c r="E3059" s="26"/>
    </row>
    <row r="3060" spans="5:5" x14ac:dyDescent="0.2">
      <c r="E3060" s="26"/>
    </row>
    <row r="3061" spans="5:5" x14ac:dyDescent="0.2">
      <c r="E3061" s="26"/>
    </row>
    <row r="3062" spans="5:5" x14ac:dyDescent="0.2">
      <c r="E3062" s="26"/>
    </row>
    <row r="3063" spans="5:5" x14ac:dyDescent="0.2">
      <c r="E3063" s="26"/>
    </row>
    <row r="3064" spans="5:5" x14ac:dyDescent="0.2">
      <c r="E3064" s="26"/>
    </row>
    <row r="3065" spans="5:5" x14ac:dyDescent="0.2">
      <c r="E3065" s="26"/>
    </row>
    <row r="3066" spans="5:5" x14ac:dyDescent="0.2">
      <c r="E3066" s="26"/>
    </row>
    <row r="3067" spans="5:5" x14ac:dyDescent="0.2">
      <c r="E3067" s="26"/>
    </row>
    <row r="3068" spans="5:5" x14ac:dyDescent="0.2">
      <c r="E3068" s="26"/>
    </row>
    <row r="3069" spans="5:5" x14ac:dyDescent="0.2">
      <c r="E3069" s="26"/>
    </row>
    <row r="3070" spans="5:5" x14ac:dyDescent="0.2">
      <c r="E3070" s="26"/>
    </row>
    <row r="3071" spans="5:5" x14ac:dyDescent="0.2">
      <c r="E3071" s="26"/>
    </row>
    <row r="3072" spans="5:5" x14ac:dyDescent="0.2">
      <c r="E3072" s="26"/>
    </row>
    <row r="3073" spans="5:5" x14ac:dyDescent="0.2">
      <c r="E3073" s="26"/>
    </row>
    <row r="3074" spans="5:5" x14ac:dyDescent="0.2">
      <c r="E3074" s="26"/>
    </row>
    <row r="3075" spans="5:5" x14ac:dyDescent="0.2">
      <c r="E3075" s="26"/>
    </row>
    <row r="3076" spans="5:5" x14ac:dyDescent="0.2">
      <c r="E3076" s="26"/>
    </row>
    <row r="3077" spans="5:5" x14ac:dyDescent="0.2">
      <c r="E3077" s="26"/>
    </row>
    <row r="3078" spans="5:5" x14ac:dyDescent="0.2">
      <c r="E3078" s="26"/>
    </row>
    <row r="3079" spans="5:5" x14ac:dyDescent="0.2">
      <c r="E3079" s="26"/>
    </row>
    <row r="3080" spans="5:5" x14ac:dyDescent="0.2">
      <c r="E3080" s="26"/>
    </row>
    <row r="3081" spans="5:5" x14ac:dyDescent="0.2">
      <c r="E3081" s="26"/>
    </row>
    <row r="3082" spans="5:5" x14ac:dyDescent="0.2">
      <c r="E3082" s="26"/>
    </row>
    <row r="3083" spans="5:5" x14ac:dyDescent="0.2">
      <c r="E3083" s="26"/>
    </row>
    <row r="3084" spans="5:5" x14ac:dyDescent="0.2">
      <c r="E3084" s="26"/>
    </row>
    <row r="3085" spans="5:5" x14ac:dyDescent="0.2">
      <c r="E3085" s="26"/>
    </row>
    <row r="3086" spans="5:5" x14ac:dyDescent="0.2">
      <c r="E3086" s="26"/>
    </row>
    <row r="3087" spans="5:5" x14ac:dyDescent="0.2">
      <c r="E3087" s="26"/>
    </row>
    <row r="3088" spans="5:5" x14ac:dyDescent="0.2">
      <c r="E3088" s="26"/>
    </row>
    <row r="3089" spans="5:5" x14ac:dyDescent="0.2">
      <c r="E3089" s="26"/>
    </row>
    <row r="3090" spans="5:5" x14ac:dyDescent="0.2">
      <c r="E3090" s="26"/>
    </row>
    <row r="3091" spans="5:5" x14ac:dyDescent="0.2">
      <c r="E3091" s="26"/>
    </row>
    <row r="3092" spans="5:5" x14ac:dyDescent="0.2">
      <c r="E3092" s="26"/>
    </row>
    <row r="3093" spans="5:5" x14ac:dyDescent="0.2">
      <c r="E3093" s="26"/>
    </row>
    <row r="3094" spans="5:5" x14ac:dyDescent="0.2">
      <c r="E3094" s="26"/>
    </row>
    <row r="3095" spans="5:5" x14ac:dyDescent="0.2">
      <c r="E3095" s="26"/>
    </row>
    <row r="3096" spans="5:5" x14ac:dyDescent="0.2">
      <c r="E3096" s="26"/>
    </row>
    <row r="3097" spans="5:5" x14ac:dyDescent="0.2">
      <c r="E3097" s="26"/>
    </row>
    <row r="3098" spans="5:5" x14ac:dyDescent="0.2">
      <c r="E3098" s="26"/>
    </row>
    <row r="3099" spans="5:5" x14ac:dyDescent="0.2">
      <c r="E3099" s="26"/>
    </row>
    <row r="3100" spans="5:5" x14ac:dyDescent="0.2">
      <c r="E3100" s="26"/>
    </row>
    <row r="3101" spans="5:5" x14ac:dyDescent="0.2">
      <c r="E3101" s="26"/>
    </row>
    <row r="3102" spans="5:5" x14ac:dyDescent="0.2">
      <c r="E3102" s="26"/>
    </row>
    <row r="3103" spans="5:5" x14ac:dyDescent="0.2">
      <c r="E3103" s="26"/>
    </row>
    <row r="3104" spans="5:5" x14ac:dyDescent="0.2">
      <c r="E3104" s="26"/>
    </row>
    <row r="3105" spans="5:5" x14ac:dyDescent="0.2">
      <c r="E3105" s="26"/>
    </row>
    <row r="3106" spans="5:5" x14ac:dyDescent="0.2">
      <c r="E3106" s="26"/>
    </row>
    <row r="3107" spans="5:5" x14ac:dyDescent="0.2">
      <c r="E3107" s="26"/>
    </row>
    <row r="3108" spans="5:5" x14ac:dyDescent="0.2">
      <c r="E3108" s="26"/>
    </row>
    <row r="3109" spans="5:5" x14ac:dyDescent="0.2">
      <c r="E3109" s="26"/>
    </row>
    <row r="3110" spans="5:5" x14ac:dyDescent="0.2">
      <c r="E3110" s="26"/>
    </row>
    <row r="3111" spans="5:5" x14ac:dyDescent="0.2">
      <c r="E3111" s="26"/>
    </row>
    <row r="3112" spans="5:5" x14ac:dyDescent="0.2">
      <c r="E3112" s="26"/>
    </row>
    <row r="3113" spans="5:5" x14ac:dyDescent="0.2">
      <c r="E3113" s="26"/>
    </row>
    <row r="3114" spans="5:5" x14ac:dyDescent="0.2">
      <c r="E3114" s="26"/>
    </row>
    <row r="3115" spans="5:5" x14ac:dyDescent="0.2">
      <c r="E3115" s="26"/>
    </row>
    <row r="3116" spans="5:5" x14ac:dyDescent="0.2">
      <c r="E3116" s="26"/>
    </row>
    <row r="3117" spans="5:5" x14ac:dyDescent="0.2">
      <c r="E3117" s="26"/>
    </row>
    <row r="3118" spans="5:5" x14ac:dyDescent="0.2">
      <c r="E3118" s="26"/>
    </row>
    <row r="3119" spans="5:5" x14ac:dyDescent="0.2">
      <c r="E3119" s="26"/>
    </row>
    <row r="3120" spans="5:5" x14ac:dyDescent="0.2">
      <c r="E3120" s="26"/>
    </row>
    <row r="3121" spans="5:5" x14ac:dyDescent="0.2">
      <c r="E3121" s="26"/>
    </row>
    <row r="3122" spans="5:5" x14ac:dyDescent="0.2">
      <c r="E3122" s="26"/>
    </row>
    <row r="3123" spans="5:5" x14ac:dyDescent="0.2">
      <c r="E3123" s="26"/>
    </row>
    <row r="3124" spans="5:5" x14ac:dyDescent="0.2">
      <c r="E3124" s="26"/>
    </row>
    <row r="3125" spans="5:5" x14ac:dyDescent="0.2">
      <c r="E3125" s="26"/>
    </row>
    <row r="3126" spans="5:5" x14ac:dyDescent="0.2">
      <c r="E3126" s="26"/>
    </row>
    <row r="3127" spans="5:5" x14ac:dyDescent="0.2">
      <c r="E3127" s="26"/>
    </row>
    <row r="3128" spans="5:5" x14ac:dyDescent="0.2">
      <c r="E3128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/>
  </sheetViews>
  <sheetFormatPr defaultRowHeight="15" x14ac:dyDescent="0.25"/>
  <cols>
    <col min="1" max="1" width="9.7109375" bestFit="1" customWidth="1"/>
  </cols>
  <sheetData>
    <row r="1" spans="1:12" ht="15.75" x14ac:dyDescent="0.25">
      <c r="B1" s="54" t="s">
        <v>172</v>
      </c>
      <c r="H1" s="54" t="s">
        <v>173</v>
      </c>
    </row>
    <row r="3" spans="1:12" ht="15.75" x14ac:dyDescent="0.25">
      <c r="B3" s="55">
        <v>2009</v>
      </c>
      <c r="C3" s="55">
        <v>2010</v>
      </c>
      <c r="D3" s="55">
        <v>2011</v>
      </c>
      <c r="E3" s="55">
        <v>2012</v>
      </c>
      <c r="F3" s="55">
        <v>2013</v>
      </c>
      <c r="G3" s="55"/>
      <c r="H3" s="55">
        <v>2009</v>
      </c>
      <c r="I3" s="55">
        <v>2010</v>
      </c>
      <c r="J3" s="55">
        <v>2011</v>
      </c>
      <c r="K3" s="55">
        <v>2012</v>
      </c>
      <c r="L3" s="55">
        <v>2013</v>
      </c>
    </row>
    <row r="4" spans="1:12" x14ac:dyDescent="0.25">
      <c r="A4" t="s">
        <v>174</v>
      </c>
      <c r="B4" s="52">
        <f>SUM([1]Weekly!$F$30:$F$33)</f>
        <v>6909.58</v>
      </c>
      <c r="C4" s="52">
        <f>SUM([1]Weekly!$F82:$F86)</f>
        <v>15810.199999999999</v>
      </c>
      <c r="D4" s="52">
        <f>SUM([1]Weekly!$F134:$F138)</f>
        <v>14251.52</v>
      </c>
      <c r="E4" s="52">
        <f>SUM([1]Weekly!$F186:$F190)</f>
        <v>22581.08</v>
      </c>
      <c r="F4" s="52">
        <f>SUM([1]Weekly!$F239:$F242)</f>
        <v>12987.34</v>
      </c>
      <c r="H4" s="52">
        <f>AVERAGE([1]Weekly!$F$30:$F$33)</f>
        <v>1727.395</v>
      </c>
      <c r="I4" s="52">
        <f>AVERAGE([1]Weekly!$F82:$F86)</f>
        <v>3162.04</v>
      </c>
      <c r="J4" s="52">
        <f>AVERAGE([1]Weekly!$F134:$F138)</f>
        <v>2850.3040000000001</v>
      </c>
      <c r="K4" s="52">
        <f>AVERAGE([1]Weekly!$F186:$F190)</f>
        <v>4516.2160000000003</v>
      </c>
      <c r="L4" s="52">
        <f>AVERAGE([1]Weekly!$F239:$F242)</f>
        <v>3246.835</v>
      </c>
    </row>
    <row r="5" spans="1:12" x14ac:dyDescent="0.25">
      <c r="A5" t="s">
        <v>175</v>
      </c>
      <c r="B5" s="52">
        <f>SUM([1]Weekly!$F34:$F37)</f>
        <v>12135.26</v>
      </c>
      <c r="C5" s="52">
        <f>SUM([1]Weekly!$F87:$F90)</f>
        <v>18126.289999999997</v>
      </c>
      <c r="D5" s="52">
        <f>SUM([1]Weekly!$F139:$F142)</f>
        <v>17401.060000000001</v>
      </c>
      <c r="E5" s="52">
        <f>SUM([1]Weekly!$F191:$F194)</f>
        <v>20516.559999999998</v>
      </c>
      <c r="F5" s="52">
        <f>SUM([1]Weekly!$F243:$F244)</f>
        <v>12296.58</v>
      </c>
      <c r="H5" s="52">
        <f>AVERAGE([1]Weekly!$F34:$F37)</f>
        <v>3033.8150000000001</v>
      </c>
      <c r="I5" s="52">
        <f>AVERAGE([1]Weekly!$F87:$F90)</f>
        <v>4531.5724999999993</v>
      </c>
      <c r="J5" s="52">
        <f>AVERAGE([1]Weekly!$F139:$F142)</f>
        <v>4350.2650000000003</v>
      </c>
      <c r="K5" s="52">
        <f>AVERAGE([1]Weekly!$F191:$F194)</f>
        <v>5129.1399999999994</v>
      </c>
      <c r="L5" s="52">
        <f>AVERAGE([1]Weekly!$F243:$F244)</f>
        <v>6148.29</v>
      </c>
    </row>
    <row r="6" spans="1:12" x14ac:dyDescent="0.25">
      <c r="A6" t="s">
        <v>176</v>
      </c>
      <c r="B6" s="52">
        <f>SUM([1]Weekly!$F38:$F42)</f>
        <v>12757.16</v>
      </c>
      <c r="C6" s="52">
        <f>SUM([1]Weekly!$F91:$F94)</f>
        <v>17786.48</v>
      </c>
      <c r="D6" s="52">
        <f>SUM([1]Weekly!$F143:$F146)</f>
        <v>19285.310000000001</v>
      </c>
      <c r="E6" s="52">
        <f>SUM([1]Weekly!$F195:$F198)</f>
        <v>29270.42</v>
      </c>
      <c r="H6" s="52">
        <f>AVERAGE([1]Weekly!$F38:$F42)</f>
        <v>2551.4319999999998</v>
      </c>
      <c r="I6" s="52">
        <f>AVERAGE([1]Weekly!$F91:$F94)</f>
        <v>4446.62</v>
      </c>
      <c r="J6" s="52">
        <f>AVERAGE([1]Weekly!$F143:$F146)</f>
        <v>4821.3275000000003</v>
      </c>
      <c r="K6" s="52">
        <f>AVERAGE([1]Weekly!$F195:$F198)</f>
        <v>7317.6049999999996</v>
      </c>
    </row>
    <row r="7" spans="1:12" x14ac:dyDescent="0.25">
      <c r="A7" t="s">
        <v>177</v>
      </c>
      <c r="B7" s="52">
        <f>SUM([1]Weekly!$F43:$F46)</f>
        <v>13309.36</v>
      </c>
      <c r="C7" s="52">
        <f>SUM([1]Weekly!$F95:$F98)</f>
        <v>18408.600000000002</v>
      </c>
      <c r="D7" s="52">
        <f>SUM([1]Weekly!$F147:$F150)</f>
        <v>23508.18</v>
      </c>
      <c r="E7" s="52">
        <f>SUM([1]Weekly!$F199:$F203)</f>
        <v>33541.229999999996</v>
      </c>
      <c r="H7" s="52">
        <f>AVERAGE([1]Weekly!$F43:$F46)</f>
        <v>3327.34</v>
      </c>
      <c r="I7" s="52">
        <f>AVERAGE([1]Weekly!$F95:$F98)</f>
        <v>4602.1500000000005</v>
      </c>
      <c r="J7" s="52">
        <f>AVERAGE([1]Weekly!$F147:$F150)</f>
        <v>5877.0450000000001</v>
      </c>
      <c r="K7" s="52">
        <f>AVERAGE([1]Weekly!$F199:$F203)</f>
        <v>6708.2459999999992</v>
      </c>
    </row>
    <row r="8" spans="1:12" x14ac:dyDescent="0.25">
      <c r="A8" t="s">
        <v>178</v>
      </c>
      <c r="B8" s="52">
        <f>SUM([1]Weekly!$F47:$F51)</f>
        <v>15131.289299999999</v>
      </c>
      <c r="C8" s="52">
        <f>SUM([1]Weekly!$F99:$F103)</f>
        <v>20283.88</v>
      </c>
      <c r="D8" s="52">
        <f>SUM([1]Weekly!$F151:$F155)</f>
        <v>21219.689999999995</v>
      </c>
      <c r="E8" s="52">
        <f>SUM([1]Weekly!$F204:$F207)</f>
        <v>22752.510000000002</v>
      </c>
      <c r="H8" s="52">
        <f>AVERAGE([1]Weekly!$F47:$F51)</f>
        <v>3026.2578599999997</v>
      </c>
      <c r="I8" s="52">
        <f>AVERAGE([1]Weekly!$F99:$F103)</f>
        <v>4056.7760000000003</v>
      </c>
      <c r="J8" s="52">
        <f>AVERAGE([1]Weekly!$F151:$F155)</f>
        <v>4243.9379999999992</v>
      </c>
      <c r="K8" s="52">
        <f>AVERAGE([1]Weekly!$F204:$F207)</f>
        <v>5688.1275000000005</v>
      </c>
    </row>
    <row r="9" spans="1:12" x14ac:dyDescent="0.25">
      <c r="A9" t="s">
        <v>179</v>
      </c>
      <c r="B9" s="52">
        <f>SUM([1]Weekly!$F52:$F55)</f>
        <v>10233.64</v>
      </c>
      <c r="C9" s="52">
        <f>SUM([1]Weekly!$F104:$F107)</f>
        <v>14154.06</v>
      </c>
      <c r="D9" s="52">
        <f>SUM([1]Weekly!$F156:$F159)</f>
        <v>15912.86</v>
      </c>
      <c r="E9" s="52">
        <f>SUM([1]Weekly!$F208:$F211)</f>
        <v>17589.04</v>
      </c>
      <c r="H9" s="52">
        <f>AVERAGE([1]Weekly!$F52:$F55)</f>
        <v>2558.41</v>
      </c>
      <c r="I9" s="52">
        <f>AVERAGE([1]Weekly!$F104:$F107)</f>
        <v>3538.5149999999999</v>
      </c>
      <c r="J9" s="52">
        <f>AVERAGE([1]Weekly!$F156:$F159)</f>
        <v>3978.2150000000001</v>
      </c>
      <c r="K9" s="52">
        <f>AVERAGE([1]Weekly!$F208:$F211)</f>
        <v>4397.26</v>
      </c>
    </row>
    <row r="10" spans="1:12" x14ac:dyDescent="0.25">
      <c r="A10" t="s">
        <v>180</v>
      </c>
      <c r="B10" s="52">
        <f>SUM([1]Weekly!$F56:$F59)</f>
        <v>8492.73</v>
      </c>
      <c r="C10" s="52">
        <f>SUM([1]Weekly!$F108:$F111)</f>
        <v>9308.01</v>
      </c>
      <c r="D10" s="52">
        <f>SUM([1]Weekly!$F160:$F164)</f>
        <v>19064.05</v>
      </c>
      <c r="E10" s="52">
        <f>SUM([1]Weekly!$F212:$F216)</f>
        <v>21913.01</v>
      </c>
      <c r="H10" s="52">
        <f>AVERAGE([1]Weekly!$F56:$F59)</f>
        <v>2123.1824999999999</v>
      </c>
      <c r="I10" s="52">
        <f>AVERAGE([1]Weekly!$F108:$F111)</f>
        <v>2327.0025000000001</v>
      </c>
      <c r="J10" s="52">
        <f>AVERAGE([1]Weekly!$F160:$F164)</f>
        <v>3812.81</v>
      </c>
      <c r="K10" s="52">
        <f>AVERAGE([1]Weekly!$F212:$F216)</f>
        <v>4382.6019999999999</v>
      </c>
    </row>
    <row r="11" spans="1:12" x14ac:dyDescent="0.25">
      <c r="A11" t="s">
        <v>181</v>
      </c>
      <c r="B11" s="52">
        <f>SUM([1]Weekly!$F60:$F64)</f>
        <v>13424.529999999999</v>
      </c>
      <c r="C11" s="52">
        <f>SUM([1]Weekly!$F112:$F116)</f>
        <v>17341.82</v>
      </c>
      <c r="D11" s="52">
        <f>SUM([1]Weekly!$F165:$F168)</f>
        <v>14888.529999999999</v>
      </c>
      <c r="E11" s="52">
        <f>SUM([1]Weekly!$F217:$F220)</f>
        <v>18488.870000000003</v>
      </c>
      <c r="H11" s="52">
        <f>AVERAGE([1]Weekly!$F60:$F64)</f>
        <v>2684.9059999999999</v>
      </c>
      <c r="I11" s="52">
        <f>AVERAGE([1]Weekly!$F112:$F116)</f>
        <v>3468.364</v>
      </c>
      <c r="J11" s="52">
        <f>AVERAGE([1]Weekly!$F165:$F168)</f>
        <v>3722.1324999999997</v>
      </c>
      <c r="K11" s="52">
        <f>AVERAGE([1]Weekly!$F217:$F220)</f>
        <v>4622.2175000000007</v>
      </c>
    </row>
    <row r="12" spans="1:12" x14ac:dyDescent="0.25">
      <c r="A12" t="s">
        <v>182</v>
      </c>
      <c r="B12" s="52">
        <f>SUM([1]Weekly!$F65:$F68)</f>
        <v>9334.4500000000007</v>
      </c>
      <c r="C12" s="52">
        <f>SUM([1]Weekly!$F117:$F120)</f>
        <v>13070.07</v>
      </c>
      <c r="D12" s="52">
        <f>SUM([1]Weekly!$F169:$F172)</f>
        <v>18549.870000000003</v>
      </c>
      <c r="E12" s="52">
        <f>SUM([1]Weekly!$F221:$F225)</f>
        <v>23463.39</v>
      </c>
      <c r="H12" s="52">
        <f>AVERAGE([1]Weekly!$F65:$F68)</f>
        <v>2333.6125000000002</v>
      </c>
      <c r="I12" s="52">
        <f>AVERAGE([1]Weekly!$F117:$F120)</f>
        <v>3267.5174999999999</v>
      </c>
      <c r="J12" s="52">
        <f>AVERAGE([1]Weekly!$F169:$F172)</f>
        <v>4637.4675000000007</v>
      </c>
      <c r="K12" s="52">
        <f>AVERAGE([1]Weekly!$F221:$F225)</f>
        <v>4692.6779999999999</v>
      </c>
    </row>
    <row r="13" spans="1:12" x14ac:dyDescent="0.25">
      <c r="A13" t="s">
        <v>183</v>
      </c>
      <c r="B13" s="52">
        <f>SUM([1]Weekly!$F69:$F72)</f>
        <v>12017.789999999999</v>
      </c>
      <c r="C13" s="52">
        <f>SUM([1]Weekly!$F121:$F125)</f>
        <v>18520.62</v>
      </c>
      <c r="D13" s="52">
        <f>SUM([1]Weekly!$F173:$F177)</f>
        <v>22555.67</v>
      </c>
      <c r="E13" s="52">
        <f>SUM([1]Weekly!$F226:$F229)</f>
        <v>28550.7</v>
      </c>
      <c r="H13" s="52">
        <f>AVERAGE([1]Weekly!$F69:$F72)</f>
        <v>3004.4474999999998</v>
      </c>
      <c r="I13" s="52">
        <f>AVERAGE([1]Weekly!$F121:$F125)</f>
        <v>3704.1239999999998</v>
      </c>
      <c r="J13" s="52">
        <f>AVERAGE([1]Weekly!$F173:$F177)</f>
        <v>4511.134</v>
      </c>
      <c r="K13" s="52">
        <f>AVERAGE([1]Weekly!$F226:$F229)</f>
        <v>7137.6750000000002</v>
      </c>
    </row>
    <row r="14" spans="1:12" x14ac:dyDescent="0.25">
      <c r="A14" t="s">
        <v>184</v>
      </c>
      <c r="B14" s="52">
        <f>SUM([1]Weekly!$F73:$F77)</f>
        <v>12279.59</v>
      </c>
      <c r="C14" s="52">
        <f>SUM([1]Weekly!$F126:$F129)</f>
        <v>13817.24</v>
      </c>
      <c r="D14" s="52">
        <f>SUM([1]Weekly!$F178:$F181)</f>
        <v>13328.81</v>
      </c>
      <c r="E14" s="52">
        <f>SUM([1]Weekly!$F230:$F233)</f>
        <v>19604.760000000002</v>
      </c>
      <c r="H14" s="52">
        <f>AVERAGE([1]Weekly!$F73:$F77)</f>
        <v>2455.9180000000001</v>
      </c>
      <c r="I14" s="52">
        <f>AVERAGE([1]Weekly!$F126:$F129)</f>
        <v>3454.31</v>
      </c>
      <c r="J14" s="52">
        <f>AVERAGE([1]Weekly!$F178:$F181)</f>
        <v>3332.2024999999999</v>
      </c>
      <c r="K14" s="52">
        <f>AVERAGE([1]Weekly!$F230:$F233)</f>
        <v>4901.1900000000005</v>
      </c>
    </row>
    <row r="15" spans="1:12" x14ac:dyDescent="0.25">
      <c r="A15" t="s">
        <v>185</v>
      </c>
      <c r="B15" s="52">
        <f>SUM([1]Weekly!$F78:$F81)</f>
        <v>7558.26</v>
      </c>
      <c r="C15" s="52">
        <f>SUM([1]Weekly!$F130:$F133)</f>
        <v>10094.4</v>
      </c>
      <c r="D15" s="52">
        <f>SUM([1]Weekly!$F182:$F185)</f>
        <v>10271.17</v>
      </c>
      <c r="E15" s="52">
        <f>SUM([1]Weekly!$F234:$F238)</f>
        <v>22763.35</v>
      </c>
      <c r="H15" s="52">
        <f>AVERAGE([1]Weekly!$F78:$F81)</f>
        <v>1889.5650000000001</v>
      </c>
      <c r="I15" s="52">
        <f>AVERAGE([1]Weekly!$F130:$F133)</f>
        <v>2523.6</v>
      </c>
      <c r="J15" s="52">
        <f>AVERAGE([1]Weekly!$F182:$F185)</f>
        <v>2567.7925</v>
      </c>
      <c r="K15" s="52">
        <f>AVERAGE([1]Weekly!$F234:$F238)</f>
        <v>4552.67</v>
      </c>
    </row>
    <row r="17" spans="2:12" x14ac:dyDescent="0.25">
      <c r="B17" s="52">
        <f>SUM(B4:B15)</f>
        <v>133583.63929999998</v>
      </c>
      <c r="C17" s="52">
        <f>SUM(C4:C15)</f>
        <v>186721.66999999998</v>
      </c>
      <c r="D17" s="52">
        <f>SUM(D4:D15)</f>
        <v>210236.72</v>
      </c>
      <c r="E17" s="52">
        <f>SUM(E4:E15)</f>
        <v>281034.92</v>
      </c>
      <c r="H17" s="52">
        <f>AVERAGE(H4:H15)</f>
        <v>2559.6901133333331</v>
      </c>
      <c r="I17" s="52">
        <f>AVERAGE(I4:I15)</f>
        <v>3590.2159583333337</v>
      </c>
      <c r="J17" s="52">
        <f>AVERAGE(J4:J15)</f>
        <v>4058.719458333333</v>
      </c>
      <c r="K17" s="52">
        <f>AVERAGE(K4:K15)</f>
        <v>5337.1355833333337</v>
      </c>
      <c r="L17" s="52">
        <f>AVERAGE(L4:L15)</f>
        <v>4697.5625</v>
      </c>
    </row>
    <row r="18" spans="2:12" x14ac:dyDescent="0.25">
      <c r="H18" s="52">
        <f>AVERAGE([1]Weekly!$F30:$F81)</f>
        <v>2568.9161403846151</v>
      </c>
      <c r="I18" s="52">
        <f>AVERAGE([1]Weekly!$F82:$F133)</f>
        <v>3590.8013461538449</v>
      </c>
      <c r="J18" s="52">
        <f>AVERAGE([1]Weekly!$F134:$F185)</f>
        <v>4043.0138461538477</v>
      </c>
      <c r="K18" s="52">
        <f>AVERAGE([1]Weekly!$F186:$F238)</f>
        <v>5302.54566037736</v>
      </c>
      <c r="L18" s="5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workbookViewId="0">
      <selection activeCell="E14" sqref="E14"/>
    </sheetView>
  </sheetViews>
  <sheetFormatPr defaultColWidth="2.7109375" defaultRowHeight="15" x14ac:dyDescent="0.25"/>
  <sheetData>
    <row r="1" spans="1:36" x14ac:dyDescent="0.25">
      <c r="A1" s="177" t="s">
        <v>186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6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56"/>
      <c r="T2" s="56"/>
      <c r="U2" s="56"/>
      <c r="V2" s="56"/>
      <c r="W2" s="56"/>
      <c r="X2" s="56"/>
      <c r="Y2" s="56"/>
      <c r="Z2" s="178" t="s">
        <v>187</v>
      </c>
      <c r="AA2" s="178"/>
      <c r="AB2" s="178"/>
      <c r="AC2" s="178"/>
      <c r="AD2" s="178"/>
      <c r="AE2" s="178"/>
      <c r="AF2" s="178"/>
      <c r="AG2" s="178"/>
      <c r="AH2" s="178"/>
      <c r="AI2" s="178"/>
      <c r="AJ2" s="56"/>
    </row>
    <row r="3" spans="1:36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56"/>
    </row>
    <row r="4" spans="1:36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</row>
    <row r="5" spans="1:36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7" t="s">
        <v>188</v>
      </c>
      <c r="AD5" s="179">
        <f ca="1">NOW()</f>
        <v>42405.689121180556</v>
      </c>
      <c r="AE5" s="179"/>
      <c r="AF5" s="179"/>
      <c r="AG5" s="179"/>
      <c r="AH5" s="56"/>
      <c r="AI5" s="56"/>
      <c r="AJ5" s="56"/>
    </row>
    <row r="6" spans="1:36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7" t="s">
        <v>189</v>
      </c>
      <c r="AD6" s="180">
        <v>1610</v>
      </c>
      <c r="AE6" s="180"/>
      <c r="AF6" s="180"/>
      <c r="AG6" s="180"/>
      <c r="AH6" s="56"/>
      <c r="AI6" s="56"/>
      <c r="AJ6" s="56"/>
    </row>
    <row r="7" spans="1:36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</row>
    <row r="8" spans="1:36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</row>
    <row r="9" spans="1:36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</row>
    <row r="10" spans="1:36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</row>
    <row r="11" spans="1:36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6"/>
    </row>
    <row r="12" spans="1:36" x14ac:dyDescent="0.25">
      <c r="A12" s="56" t="s">
        <v>190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</row>
    <row r="13" spans="1:36" ht="15.75" x14ac:dyDescent="0.3">
      <c r="A13" s="56"/>
      <c r="B13" s="59" t="s">
        <v>191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 t="s">
        <v>192</v>
      </c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</row>
    <row r="14" spans="1:36" x14ac:dyDescent="0.25">
      <c r="A14" s="56"/>
      <c r="B14" s="56"/>
      <c r="C14" s="56"/>
      <c r="D14" s="56"/>
      <c r="E14" s="60" t="s">
        <v>193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 t="str">
        <f>+E14</f>
        <v>Cash Customer</v>
      </c>
      <c r="AB14" s="56"/>
      <c r="AC14" s="56"/>
      <c r="AD14" s="56"/>
      <c r="AE14" s="56"/>
      <c r="AF14" s="56"/>
      <c r="AG14" s="56"/>
      <c r="AH14" s="56"/>
      <c r="AI14" s="56"/>
      <c r="AJ14" s="56"/>
    </row>
    <row r="15" spans="1:36" x14ac:dyDescent="0.25">
      <c r="A15" s="56"/>
      <c r="B15" s="56"/>
      <c r="C15" s="56"/>
      <c r="D15" s="56"/>
      <c r="E15" s="60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</row>
    <row r="16" spans="1:36" x14ac:dyDescent="0.25">
      <c r="A16" s="56"/>
      <c r="B16" s="56"/>
      <c r="C16" s="56"/>
      <c r="D16" s="56"/>
      <c r="E16" s="60" t="s">
        <v>194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 t="str">
        <f>+E16</f>
        <v>Texas</v>
      </c>
      <c r="AB16" s="56"/>
      <c r="AC16" s="56"/>
      <c r="AD16" s="56"/>
      <c r="AE16" s="56"/>
      <c r="AF16" s="56"/>
      <c r="AG16" s="56"/>
      <c r="AH16" s="56"/>
      <c r="AI16" s="56"/>
      <c r="AJ16" s="56"/>
    </row>
    <row r="17" spans="1:40" x14ac:dyDescent="0.25">
      <c r="A17" s="56"/>
      <c r="B17" s="56"/>
      <c r="C17" s="56"/>
      <c r="D17" s="56"/>
      <c r="E17" s="56" t="s">
        <v>195</v>
      </c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 t="str">
        <f>+E17</f>
        <v>USA</v>
      </c>
      <c r="AB17" s="56"/>
      <c r="AC17" s="56"/>
      <c r="AD17" s="56"/>
      <c r="AE17" s="56"/>
      <c r="AF17" s="56"/>
      <c r="AG17" s="56"/>
      <c r="AH17" s="56"/>
      <c r="AI17" s="56"/>
      <c r="AJ17" s="56"/>
    </row>
    <row r="18" spans="1:40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M18" s="53"/>
      <c r="AN18" s="53"/>
    </row>
    <row r="19" spans="1:40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M19" s="53"/>
      <c r="AN19" s="53"/>
    </row>
    <row r="20" spans="1:40" s="62" customFormat="1" ht="12.75" x14ac:dyDescent="0.2">
      <c r="A20" s="159" t="s">
        <v>196</v>
      </c>
      <c r="B20" s="160"/>
      <c r="C20" s="160"/>
      <c r="D20" s="161"/>
      <c r="E20" s="159" t="s">
        <v>197</v>
      </c>
      <c r="F20" s="160"/>
      <c r="G20" s="160"/>
      <c r="H20" s="160"/>
      <c r="I20" s="160"/>
      <c r="J20" s="160"/>
      <c r="K20" s="160"/>
      <c r="L20" s="161"/>
      <c r="M20" s="159" t="s">
        <v>198</v>
      </c>
      <c r="N20" s="160"/>
      <c r="O20" s="160"/>
      <c r="P20" s="160"/>
      <c r="Q20" s="160"/>
      <c r="R20" s="160"/>
      <c r="S20" s="161"/>
      <c r="T20" s="159" t="s">
        <v>199</v>
      </c>
      <c r="U20" s="160"/>
      <c r="V20" s="160"/>
      <c r="W20" s="160"/>
      <c r="X20" s="161"/>
      <c r="Y20" s="159" t="s">
        <v>5</v>
      </c>
      <c r="Z20" s="160"/>
      <c r="AA20" s="160"/>
      <c r="AB20" s="160"/>
      <c r="AC20" s="161"/>
      <c r="AD20" s="159" t="s">
        <v>200</v>
      </c>
      <c r="AE20" s="160"/>
      <c r="AF20" s="160"/>
      <c r="AG20" s="160"/>
      <c r="AH20" s="160"/>
      <c r="AI20" s="161"/>
      <c r="AJ20" s="61"/>
      <c r="AM20" s="63"/>
      <c r="AN20" s="63"/>
    </row>
    <row r="21" spans="1:40" x14ac:dyDescent="0.25">
      <c r="A21" s="181"/>
      <c r="B21" s="175"/>
      <c r="C21" s="175"/>
      <c r="D21" s="176"/>
      <c r="E21" s="181" t="s">
        <v>201</v>
      </c>
      <c r="F21" s="175"/>
      <c r="G21" s="175"/>
      <c r="H21" s="175"/>
      <c r="I21" s="175"/>
      <c r="J21" s="175"/>
      <c r="K21" s="175"/>
      <c r="L21" s="176"/>
      <c r="M21" s="181"/>
      <c r="N21" s="175"/>
      <c r="O21" s="175"/>
      <c r="P21" s="175"/>
      <c r="Q21" s="175"/>
      <c r="R21" s="175"/>
      <c r="S21" s="176"/>
      <c r="T21" s="181"/>
      <c r="U21" s="175"/>
      <c r="V21" s="175"/>
      <c r="W21" s="175"/>
      <c r="X21" s="176"/>
      <c r="Y21" s="181" t="s">
        <v>50</v>
      </c>
      <c r="Z21" s="175"/>
      <c r="AA21" s="175"/>
      <c r="AB21" s="175"/>
      <c r="AC21" s="176"/>
      <c r="AD21" s="174"/>
      <c r="AE21" s="175"/>
      <c r="AF21" s="175"/>
      <c r="AG21" s="175"/>
      <c r="AH21" s="175"/>
      <c r="AI21" s="176"/>
      <c r="AJ21" s="56"/>
      <c r="AM21" s="53"/>
      <c r="AN21" s="53"/>
    </row>
    <row r="22" spans="1:40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M22" s="53"/>
      <c r="AN22" s="53"/>
    </row>
    <row r="23" spans="1:40" s="62" customFormat="1" ht="12.75" x14ac:dyDescent="0.2">
      <c r="A23" s="159" t="s">
        <v>202</v>
      </c>
      <c r="B23" s="160"/>
      <c r="C23" s="160"/>
      <c r="D23" s="161"/>
      <c r="E23" s="159" t="s">
        <v>203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1"/>
      <c r="T23" s="159" t="s">
        <v>204</v>
      </c>
      <c r="U23" s="160"/>
      <c r="V23" s="160"/>
      <c r="W23" s="160"/>
      <c r="X23" s="161"/>
      <c r="Y23" s="159" t="s">
        <v>205</v>
      </c>
      <c r="Z23" s="160"/>
      <c r="AA23" s="160"/>
      <c r="AB23" s="160"/>
      <c r="AC23" s="161"/>
      <c r="AD23" s="159" t="s">
        <v>206</v>
      </c>
      <c r="AE23" s="160"/>
      <c r="AF23" s="160"/>
      <c r="AG23" s="160"/>
      <c r="AH23" s="160"/>
      <c r="AI23" s="161"/>
      <c r="AJ23" s="61"/>
      <c r="AM23" s="63"/>
      <c r="AN23" s="63"/>
    </row>
    <row r="24" spans="1:40" x14ac:dyDescent="0.25">
      <c r="A24" s="162">
        <v>123</v>
      </c>
      <c r="B24" s="163"/>
      <c r="C24" s="163"/>
      <c r="D24" s="164"/>
      <c r="E24" s="165" t="s">
        <v>207</v>
      </c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7"/>
      <c r="T24" s="168">
        <v>1</v>
      </c>
      <c r="U24" s="169"/>
      <c r="V24" s="169"/>
      <c r="W24" s="169"/>
      <c r="X24" s="64"/>
      <c r="Y24" s="170">
        <v>25</v>
      </c>
      <c r="Z24" s="171"/>
      <c r="AA24" s="171"/>
      <c r="AB24" s="171"/>
      <c r="AC24" s="65"/>
      <c r="AD24" s="172">
        <f>+T24*Y24</f>
        <v>25</v>
      </c>
      <c r="AE24" s="173"/>
      <c r="AF24" s="173"/>
      <c r="AG24" s="173"/>
      <c r="AH24" s="173"/>
      <c r="AI24" s="65"/>
      <c r="AJ24" s="56"/>
    </row>
    <row r="25" spans="1:40" x14ac:dyDescent="0.25">
      <c r="A25" s="135">
        <v>456</v>
      </c>
      <c r="B25" s="136"/>
      <c r="C25" s="136"/>
      <c r="D25" s="137"/>
      <c r="E25" s="135" t="s">
        <v>208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7"/>
      <c r="T25" s="138">
        <v>2</v>
      </c>
      <c r="U25" s="139"/>
      <c r="V25" s="139"/>
      <c r="W25" s="139"/>
      <c r="X25" s="66"/>
      <c r="Y25" s="140">
        <v>15</v>
      </c>
      <c r="Z25" s="141"/>
      <c r="AA25" s="141"/>
      <c r="AB25" s="141"/>
      <c r="AC25" s="67"/>
      <c r="AD25" s="142">
        <f>+T25*Y25</f>
        <v>30</v>
      </c>
      <c r="AE25" s="143"/>
      <c r="AF25" s="143"/>
      <c r="AG25" s="143"/>
      <c r="AH25" s="143"/>
      <c r="AI25" s="67"/>
      <c r="AJ25" s="56"/>
    </row>
    <row r="26" spans="1:40" x14ac:dyDescent="0.25">
      <c r="A26" s="135"/>
      <c r="B26" s="136"/>
      <c r="C26" s="136"/>
      <c r="D26" s="137"/>
      <c r="E26" s="135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7"/>
      <c r="T26" s="138"/>
      <c r="U26" s="139"/>
      <c r="V26" s="139"/>
      <c r="W26" s="139"/>
      <c r="X26" s="66"/>
      <c r="Y26" s="140"/>
      <c r="Z26" s="141"/>
      <c r="AA26" s="141"/>
      <c r="AB26" s="141"/>
      <c r="AC26" s="67"/>
      <c r="AD26" s="142">
        <f t="shared" ref="AD26:AD34" si="0">+T26*Y26</f>
        <v>0</v>
      </c>
      <c r="AE26" s="143"/>
      <c r="AF26" s="143"/>
      <c r="AG26" s="143"/>
      <c r="AH26" s="143"/>
      <c r="AI26" s="67"/>
      <c r="AJ26" s="56"/>
    </row>
    <row r="27" spans="1:40" x14ac:dyDescent="0.25">
      <c r="A27" s="135"/>
      <c r="B27" s="136"/>
      <c r="C27" s="136"/>
      <c r="D27" s="137"/>
      <c r="E27" s="135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7"/>
      <c r="T27" s="138"/>
      <c r="U27" s="139"/>
      <c r="V27" s="139"/>
      <c r="W27" s="139"/>
      <c r="X27" s="66"/>
      <c r="Y27" s="140"/>
      <c r="Z27" s="141"/>
      <c r="AA27" s="141"/>
      <c r="AB27" s="141"/>
      <c r="AC27" s="67"/>
      <c r="AD27" s="142">
        <f>+Y27</f>
        <v>0</v>
      </c>
      <c r="AE27" s="143"/>
      <c r="AF27" s="143"/>
      <c r="AG27" s="143"/>
      <c r="AH27" s="143"/>
      <c r="AI27" s="67"/>
      <c r="AJ27" s="56"/>
    </row>
    <row r="28" spans="1:40" x14ac:dyDescent="0.25">
      <c r="A28" s="135"/>
      <c r="B28" s="136"/>
      <c r="C28" s="136"/>
      <c r="D28" s="137"/>
      <c r="E28" s="135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7"/>
      <c r="T28" s="138"/>
      <c r="U28" s="139"/>
      <c r="V28" s="139"/>
      <c r="W28" s="139"/>
      <c r="X28" s="66"/>
      <c r="Y28" s="140"/>
      <c r="Z28" s="141"/>
      <c r="AA28" s="141"/>
      <c r="AB28" s="141"/>
      <c r="AC28" s="67"/>
      <c r="AD28" s="142">
        <f t="shared" si="0"/>
        <v>0</v>
      </c>
      <c r="AE28" s="143"/>
      <c r="AF28" s="143"/>
      <c r="AG28" s="143"/>
      <c r="AH28" s="143"/>
      <c r="AI28" s="67"/>
      <c r="AJ28" s="56"/>
    </row>
    <row r="29" spans="1:40" x14ac:dyDescent="0.25">
      <c r="A29" s="135"/>
      <c r="B29" s="136"/>
      <c r="C29" s="136"/>
      <c r="D29" s="137"/>
      <c r="E29" s="153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5"/>
      <c r="T29" s="138"/>
      <c r="U29" s="139"/>
      <c r="V29" s="139"/>
      <c r="W29" s="139"/>
      <c r="X29" s="66"/>
      <c r="Y29" s="140"/>
      <c r="Z29" s="141"/>
      <c r="AA29" s="141"/>
      <c r="AB29" s="141"/>
      <c r="AC29" s="67"/>
      <c r="AD29" s="142">
        <v>0</v>
      </c>
      <c r="AE29" s="143"/>
      <c r="AF29" s="143"/>
      <c r="AG29" s="143"/>
      <c r="AH29" s="143"/>
      <c r="AI29" s="67"/>
      <c r="AJ29" s="56"/>
    </row>
    <row r="30" spans="1:40" x14ac:dyDescent="0.25">
      <c r="A30" s="135"/>
      <c r="B30" s="136"/>
      <c r="C30" s="136"/>
      <c r="D30" s="137"/>
      <c r="E30" s="15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8"/>
      <c r="T30" s="138"/>
      <c r="U30" s="139"/>
      <c r="V30" s="139"/>
      <c r="W30" s="139"/>
      <c r="X30" s="66"/>
      <c r="Y30" s="140"/>
      <c r="Z30" s="141"/>
      <c r="AA30" s="141"/>
      <c r="AB30" s="141"/>
      <c r="AC30" s="67"/>
      <c r="AD30" s="142">
        <f t="shared" si="0"/>
        <v>0</v>
      </c>
      <c r="AE30" s="143"/>
      <c r="AF30" s="143"/>
      <c r="AG30" s="143"/>
      <c r="AH30" s="143"/>
      <c r="AI30" s="67"/>
      <c r="AJ30" s="56"/>
    </row>
    <row r="31" spans="1:40" x14ac:dyDescent="0.25">
      <c r="A31" s="135"/>
      <c r="B31" s="136"/>
      <c r="C31" s="136"/>
      <c r="D31" s="137"/>
      <c r="E31" s="135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7"/>
      <c r="T31" s="138"/>
      <c r="U31" s="139"/>
      <c r="V31" s="139"/>
      <c r="W31" s="139"/>
      <c r="X31" s="66"/>
      <c r="Y31" s="140"/>
      <c r="Z31" s="141"/>
      <c r="AA31" s="141"/>
      <c r="AB31" s="141"/>
      <c r="AC31" s="67"/>
      <c r="AD31" s="142">
        <f t="shared" si="0"/>
        <v>0</v>
      </c>
      <c r="AE31" s="143"/>
      <c r="AF31" s="143"/>
      <c r="AG31" s="143"/>
      <c r="AH31" s="143"/>
      <c r="AI31" s="67"/>
      <c r="AJ31" s="56"/>
    </row>
    <row r="32" spans="1:40" x14ac:dyDescent="0.25">
      <c r="A32" s="135"/>
      <c r="B32" s="136"/>
      <c r="C32" s="136"/>
      <c r="D32" s="137"/>
      <c r="E32" s="135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7"/>
      <c r="T32" s="138"/>
      <c r="U32" s="139"/>
      <c r="V32" s="139"/>
      <c r="W32" s="139"/>
      <c r="X32" s="66"/>
      <c r="Y32" s="140"/>
      <c r="Z32" s="141"/>
      <c r="AA32" s="141"/>
      <c r="AB32" s="141"/>
      <c r="AC32" s="67"/>
      <c r="AD32" s="142">
        <f t="shared" si="0"/>
        <v>0</v>
      </c>
      <c r="AE32" s="143"/>
      <c r="AF32" s="143"/>
      <c r="AG32" s="143"/>
      <c r="AH32" s="143"/>
      <c r="AI32" s="67"/>
      <c r="AJ32" s="56"/>
    </row>
    <row r="33" spans="1:36" x14ac:dyDescent="0.25">
      <c r="A33" s="135"/>
      <c r="B33" s="136"/>
      <c r="C33" s="136"/>
      <c r="D33" s="137"/>
      <c r="E33" s="135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7"/>
      <c r="T33" s="138"/>
      <c r="U33" s="139"/>
      <c r="V33" s="139"/>
      <c r="W33" s="139"/>
      <c r="X33" s="66"/>
      <c r="Y33" s="140"/>
      <c r="Z33" s="141"/>
      <c r="AA33" s="141"/>
      <c r="AB33" s="141"/>
      <c r="AC33" s="67"/>
      <c r="AD33" s="142">
        <f t="shared" si="0"/>
        <v>0</v>
      </c>
      <c r="AE33" s="143"/>
      <c r="AF33" s="143"/>
      <c r="AG33" s="143"/>
      <c r="AH33" s="143"/>
      <c r="AI33" s="67"/>
      <c r="AJ33" s="56"/>
    </row>
    <row r="34" spans="1:36" x14ac:dyDescent="0.25">
      <c r="A34" s="135"/>
      <c r="B34" s="136"/>
      <c r="C34" s="136"/>
      <c r="D34" s="137"/>
      <c r="E34" s="135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7"/>
      <c r="T34" s="138"/>
      <c r="U34" s="139"/>
      <c r="V34" s="139"/>
      <c r="W34" s="139"/>
      <c r="X34" s="66"/>
      <c r="Y34" s="140"/>
      <c r="Z34" s="141"/>
      <c r="AA34" s="141"/>
      <c r="AB34" s="141"/>
      <c r="AC34" s="67"/>
      <c r="AD34" s="142">
        <f t="shared" si="0"/>
        <v>0</v>
      </c>
      <c r="AE34" s="143"/>
      <c r="AF34" s="143"/>
      <c r="AG34" s="143"/>
      <c r="AH34" s="143"/>
      <c r="AI34" s="67"/>
      <c r="AJ34" s="56"/>
    </row>
    <row r="35" spans="1:36" x14ac:dyDescent="0.25">
      <c r="A35" s="144"/>
      <c r="B35" s="145"/>
      <c r="C35" s="145"/>
      <c r="D35" s="146"/>
      <c r="E35" s="144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6"/>
      <c r="T35" s="147"/>
      <c r="U35" s="148"/>
      <c r="V35" s="148"/>
      <c r="W35" s="148"/>
      <c r="X35" s="68"/>
      <c r="Y35" s="149"/>
      <c r="Z35" s="150"/>
      <c r="AA35" s="150"/>
      <c r="AB35" s="150"/>
      <c r="AC35" s="69"/>
      <c r="AD35" s="151">
        <f>+T35*Y35</f>
        <v>0</v>
      </c>
      <c r="AE35" s="152"/>
      <c r="AF35" s="152"/>
      <c r="AG35" s="152"/>
      <c r="AH35" s="152"/>
      <c r="AI35" s="69"/>
      <c r="AJ35" s="56"/>
    </row>
    <row r="36" spans="1:36" ht="18" customHeight="1" x14ac:dyDescent="0.25">
      <c r="A36" s="56"/>
      <c r="B36" s="56"/>
      <c r="C36" s="70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71" t="s">
        <v>209</v>
      </c>
      <c r="AC36" s="56"/>
      <c r="AD36" s="120">
        <f>SUM(AD24:AH35)</f>
        <v>55</v>
      </c>
      <c r="AE36" s="120"/>
      <c r="AF36" s="120"/>
      <c r="AG36" s="120"/>
      <c r="AH36" s="121"/>
      <c r="AI36" s="72"/>
      <c r="AJ36" s="56"/>
    </row>
    <row r="37" spans="1:36" ht="15.75" x14ac:dyDescent="0.25">
      <c r="A37" s="56"/>
      <c r="B37" s="56"/>
      <c r="C37" s="73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1" t="s">
        <v>210</v>
      </c>
      <c r="AC37" s="56"/>
      <c r="AD37" s="120">
        <f>+AD36*0.0825</f>
        <v>4.5375000000000005</v>
      </c>
      <c r="AE37" s="120"/>
      <c r="AF37" s="120"/>
      <c r="AG37" s="120"/>
      <c r="AH37" s="121"/>
      <c r="AI37" s="72"/>
      <c r="AJ37" s="56"/>
    </row>
    <row r="38" spans="1:36" ht="15.75" x14ac:dyDescent="0.25">
      <c r="A38" s="56"/>
      <c r="B38" s="56"/>
      <c r="C38" s="74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71" t="s">
        <v>211</v>
      </c>
      <c r="AC38" s="56"/>
      <c r="AD38" s="122"/>
      <c r="AE38" s="122"/>
      <c r="AF38" s="122"/>
      <c r="AG38" s="122"/>
      <c r="AH38" s="123"/>
      <c r="AI38" s="72"/>
      <c r="AJ38" s="56"/>
    </row>
    <row r="39" spans="1:36" ht="15.75" x14ac:dyDescent="0.25">
      <c r="B39" s="56"/>
      <c r="C39" s="73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75" t="s">
        <v>212</v>
      </c>
      <c r="AC39" s="56"/>
      <c r="AD39" s="120">
        <f>SUM(AD36:AH38)</f>
        <v>59.537500000000001</v>
      </c>
      <c r="AE39" s="120"/>
      <c r="AF39" s="120"/>
      <c r="AG39" s="120"/>
      <c r="AH39" s="121"/>
      <c r="AI39" s="72"/>
      <c r="AJ39" s="56"/>
    </row>
    <row r="40" spans="1:36" x14ac:dyDescent="0.25">
      <c r="A40" s="76" t="s">
        <v>213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75" t="s">
        <v>214</v>
      </c>
      <c r="AC40" s="56"/>
      <c r="AD40" s="122"/>
      <c r="AE40" s="122"/>
      <c r="AF40" s="122"/>
      <c r="AG40" s="122"/>
      <c r="AH40" s="123"/>
      <c r="AI40" s="72"/>
      <c r="AJ40" s="56"/>
    </row>
    <row r="41" spans="1:36" ht="15.75" x14ac:dyDescent="0.25">
      <c r="A41" s="124" t="s">
        <v>215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6"/>
      <c r="V41" s="56"/>
      <c r="W41" s="56"/>
      <c r="X41" s="56"/>
      <c r="Y41" s="56"/>
      <c r="Z41" s="56"/>
      <c r="AA41" s="56"/>
      <c r="AB41" s="75" t="s">
        <v>216</v>
      </c>
      <c r="AC41" s="56"/>
      <c r="AD41" s="133">
        <f>+AD39-AD40</f>
        <v>59.537500000000001</v>
      </c>
      <c r="AE41" s="133"/>
      <c r="AF41" s="133"/>
      <c r="AG41" s="133"/>
      <c r="AH41" s="134"/>
      <c r="AI41" s="72"/>
      <c r="AJ41" s="56"/>
    </row>
    <row r="42" spans="1:36" x14ac:dyDescent="0.25">
      <c r="A42" s="127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9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</row>
    <row r="43" spans="1:36" x14ac:dyDescent="0.25">
      <c r="A43" s="12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9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</row>
    <row r="44" spans="1:36" x14ac:dyDescent="0.25">
      <c r="A44" s="130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2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</row>
    <row r="45" spans="1:36" x14ac:dyDescent="0.25">
      <c r="A45" s="118" t="s">
        <v>217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</row>
    <row r="46" spans="1:36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</row>
    <row r="47" spans="1:36" x14ac:dyDescent="0.25">
      <c r="A47" s="119" t="s">
        <v>218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</row>
    <row r="48" spans="1:36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</row>
  </sheetData>
  <mergeCells count="90">
    <mergeCell ref="AD21:AI21"/>
    <mergeCell ref="A1:R2"/>
    <mergeCell ref="Z2:AI3"/>
    <mergeCell ref="AD5:AG5"/>
    <mergeCell ref="AD6:AG6"/>
    <mergeCell ref="A20:D20"/>
    <mergeCell ref="E20:L20"/>
    <mergeCell ref="M20:S20"/>
    <mergeCell ref="T20:X20"/>
    <mergeCell ref="Y20:AC20"/>
    <mergeCell ref="AD20:AI20"/>
    <mergeCell ref="A21:D21"/>
    <mergeCell ref="E21:L21"/>
    <mergeCell ref="M21:S21"/>
    <mergeCell ref="T21:X21"/>
    <mergeCell ref="Y21:AC21"/>
    <mergeCell ref="A24:D24"/>
    <mergeCell ref="E24:S24"/>
    <mergeCell ref="T24:W24"/>
    <mergeCell ref="Y24:AB24"/>
    <mergeCell ref="AD24:AH24"/>
    <mergeCell ref="A23:D23"/>
    <mergeCell ref="E23:S23"/>
    <mergeCell ref="T23:X23"/>
    <mergeCell ref="Y23:AC23"/>
    <mergeCell ref="AD23:AI23"/>
    <mergeCell ref="A26:D26"/>
    <mergeCell ref="E26:S26"/>
    <mergeCell ref="T26:W26"/>
    <mergeCell ref="Y26:AB26"/>
    <mergeCell ref="AD26:AH26"/>
    <mergeCell ref="A25:D25"/>
    <mergeCell ref="E25:S25"/>
    <mergeCell ref="T25:W25"/>
    <mergeCell ref="Y25:AB25"/>
    <mergeCell ref="AD25:AH25"/>
    <mergeCell ref="A28:D28"/>
    <mergeCell ref="E28:S28"/>
    <mergeCell ref="T28:W28"/>
    <mergeCell ref="Y28:AB28"/>
    <mergeCell ref="AD28:AH28"/>
    <mergeCell ref="A27:D27"/>
    <mergeCell ref="E27:S27"/>
    <mergeCell ref="T27:W27"/>
    <mergeCell ref="Y27:AB27"/>
    <mergeCell ref="AD27:AH27"/>
    <mergeCell ref="A30:D30"/>
    <mergeCell ref="E30:S30"/>
    <mergeCell ref="T30:W30"/>
    <mergeCell ref="Y30:AB30"/>
    <mergeCell ref="AD30:AH30"/>
    <mergeCell ref="A29:D29"/>
    <mergeCell ref="E29:S29"/>
    <mergeCell ref="T29:W29"/>
    <mergeCell ref="Y29:AB29"/>
    <mergeCell ref="AD29:AH29"/>
    <mergeCell ref="A32:D32"/>
    <mergeCell ref="E32:S32"/>
    <mergeCell ref="T32:W32"/>
    <mergeCell ref="Y32:AB32"/>
    <mergeCell ref="AD32:AH32"/>
    <mergeCell ref="A31:D31"/>
    <mergeCell ref="E31:S31"/>
    <mergeCell ref="T31:W31"/>
    <mergeCell ref="Y31:AB31"/>
    <mergeCell ref="AD31:AH31"/>
    <mergeCell ref="AD36:AH36"/>
    <mergeCell ref="A33:D33"/>
    <mergeCell ref="E33:S33"/>
    <mergeCell ref="T33:W33"/>
    <mergeCell ref="Y33:AB33"/>
    <mergeCell ref="AD33:AH33"/>
    <mergeCell ref="A34:D34"/>
    <mergeCell ref="E34:S34"/>
    <mergeCell ref="T34:W34"/>
    <mergeCell ref="Y34:AB34"/>
    <mergeCell ref="AD34:AH34"/>
    <mergeCell ref="A35:D35"/>
    <mergeCell ref="E35:S35"/>
    <mergeCell ref="T35:W35"/>
    <mergeCell ref="Y35:AB35"/>
    <mergeCell ref="AD35:AH35"/>
    <mergeCell ref="A45:AJ46"/>
    <mergeCell ref="A47:AJ48"/>
    <mergeCell ref="AD37:AH37"/>
    <mergeCell ref="AD38:AH38"/>
    <mergeCell ref="AD39:AH39"/>
    <mergeCell ref="AD40:AH40"/>
    <mergeCell ref="A41:U44"/>
    <mergeCell ref="AD41:AH41"/>
  </mergeCells>
  <conditionalFormatting sqref="AD24:AH35">
    <cfRule type="cellIs" dxfId="0" priority="1" stopIfTrue="1" operator="not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Weekly</vt:lpstr>
      <vt:lpstr>Dec-14</vt:lpstr>
      <vt:lpstr>Nov-14</vt:lpstr>
      <vt:lpstr>Oct-14</vt:lpstr>
      <vt:lpstr>Sep-14</vt:lpstr>
      <vt:lpstr>Monthly</vt:lpstr>
      <vt:lpstr>Logo</vt:lpstr>
      <vt:lpstr>Test Invoice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STMC</dc:creator>
  <cp:lastModifiedBy>Robert STMC</cp:lastModifiedBy>
  <dcterms:created xsi:type="dcterms:W3CDTF">2015-01-14T16:10:01Z</dcterms:created>
  <dcterms:modified xsi:type="dcterms:W3CDTF">2016-02-05T22:32:38Z</dcterms:modified>
</cp:coreProperties>
</file>